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lcdata03\data\ONSReclassification\Audit Comm\Audit Comm Meetings\2025 Feb\"/>
    </mc:Choice>
  </mc:AlternateContent>
  <xr:revisionPtr revIDLastSave="0" documentId="8_{6E355332-99EC-46F6-A7C9-5C65FDCA77B2}" xr6:coauthVersionLast="47" xr6:coauthVersionMax="47" xr10:uidLastSave="{00000000-0000-0000-0000-000000000000}"/>
  <bookViews>
    <workbookView xWindow="-120" yWindow="-120" windowWidth="29040" windowHeight="15720" xr2:uid="{58DC4BA0-5C5B-44ED-87A8-56065CA303D6}"/>
  </bookViews>
  <sheets>
    <sheet name="SLC Summary" sheetId="4" r:id="rId1"/>
    <sheet name="SLC Strategic Risk Register" sheetId="1" r:id="rId2"/>
    <sheet name="SLC Board Risk Appetite" sheetId="6" r:id="rId3"/>
    <sheet name="SLC Risk Profile &amp; Scorin" sheetId="5" r:id="rId4"/>
    <sheet name="Nov 24 SLC Summary" sheetId="8" r:id="rId5"/>
    <sheet name="Aug 24 SLC Summary" sheetId="7" r:id="rId6"/>
  </sheet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4" hidden="1">'Nov 24 SLC Summary'!$A$5:$P$29</definedName>
    <definedName name="_xlnm._FilterDatabase" localSheetId="1" hidden="1">'SLC Strategic Risk Register'!$A$5:$X$32</definedName>
    <definedName name="_xlnm._FilterDatabase" localSheetId="0" hidden="1">'SLC Summary'!$A$5:$O$29</definedName>
    <definedName name="_GoBack" localSheetId="3">#REF!</definedName>
    <definedName name="_GoBack">'SLC Strategic Risk Register'!$U$29</definedName>
    <definedName name="_xlnm.Print_Area" localSheetId="4">'Nov 24 SLC Summary'!$A$1:$N$34</definedName>
    <definedName name="_xlnm.Print_Area" localSheetId="3">'SLC Risk Profile &amp; Scorin'!$A$1:$M$17</definedName>
    <definedName name="_xlnm.Print_Area" localSheetId="1">'SLC Strategic Risk Register'!$A$1:$V$33</definedName>
    <definedName name="_xlnm.Print_Area" localSheetId="0">'SLC Summary'!$A$1:$N$34</definedName>
    <definedName name="_xlnm.Print_Titles" localSheetId="1">'SLC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3"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3"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3" i="6" l="1"/>
  <c r="C2" i="6"/>
  <c r="C1" i="6"/>
  <c r="N3" i="1"/>
  <c r="N2" i="1"/>
  <c r="N1" i="1"/>
  <c r="I2" i="6"/>
  <c r="K29" i="8"/>
  <c r="E29" i="8"/>
  <c r="D29" i="8"/>
  <c r="K27" i="8"/>
  <c r="E27" i="8"/>
  <c r="D27" i="8"/>
  <c r="K25" i="8"/>
  <c r="E25" i="8"/>
  <c r="D25" i="8"/>
  <c r="T24" i="8"/>
  <c r="K23" i="8"/>
  <c r="J23" i="8"/>
  <c r="E23" i="8"/>
  <c r="D23" i="8"/>
  <c r="K22" i="8"/>
  <c r="E22" i="8"/>
  <c r="D22" i="8"/>
  <c r="K20" i="8"/>
  <c r="E20" i="8"/>
  <c r="D20" i="8"/>
  <c r="K19" i="8"/>
  <c r="E19" i="8"/>
  <c r="D19" i="8"/>
  <c r="K18" i="8"/>
  <c r="E18" i="8"/>
  <c r="D18" i="8"/>
  <c r="D16" i="8"/>
  <c r="K14" i="8"/>
  <c r="E14" i="8"/>
  <c r="D14" i="8"/>
  <c r="K12" i="8"/>
  <c r="E12" i="8"/>
  <c r="D12" i="8"/>
  <c r="K11" i="8"/>
  <c r="E11" i="8"/>
  <c r="D11" i="8"/>
  <c r="K10" i="8"/>
  <c r="E10" i="8"/>
  <c r="D10" i="8"/>
  <c r="K9" i="8"/>
  <c r="E9" i="8"/>
  <c r="D9" i="8"/>
  <c r="K7" i="8"/>
  <c r="E7" i="8"/>
  <c r="D7" i="8"/>
  <c r="O1" i="8"/>
  <c r="A1" i="8"/>
  <c r="D9" i="4"/>
  <c r="E11" i="4"/>
  <c r="U24" i="4"/>
  <c r="P29" i="1"/>
  <c r="J29" i="8" s="1"/>
  <c r="P27" i="1"/>
  <c r="J27" i="8" s="1"/>
  <c r="P25" i="1"/>
  <c r="J25" i="8" s="1"/>
  <c r="P22" i="1"/>
  <c r="J22" i="8" s="1"/>
  <c r="P20" i="1"/>
  <c r="J20" i="8" s="1"/>
  <c r="P19" i="1"/>
  <c r="J19" i="8" s="1"/>
  <c r="P18" i="1"/>
  <c r="J18" i="8" s="1"/>
  <c r="P16" i="1"/>
  <c r="J16" i="8" s="1"/>
  <c r="P14" i="1"/>
  <c r="J14" i="8" s="1"/>
  <c r="P12" i="1"/>
  <c r="J12" i="8" s="1"/>
  <c r="P11" i="1"/>
  <c r="J11" i="8" s="1"/>
  <c r="P10" i="1"/>
  <c r="J10" i="8" s="1"/>
  <c r="P9" i="1"/>
  <c r="J9" i="8" s="1"/>
  <c r="P7" i="1"/>
  <c r="J7" i="8" s="1"/>
  <c r="R11" i="1" l="1"/>
  <c r="G19" i="1"/>
  <c r="G11" i="1"/>
  <c r="K11" i="4"/>
  <c r="J11" i="4"/>
  <c r="D11" i="4"/>
  <c r="K7" i="4"/>
  <c r="J7" i="4"/>
  <c r="E7" i="4"/>
  <c r="D7" i="4"/>
  <c r="K9" i="4"/>
  <c r="J9" i="4"/>
  <c r="E9" i="4"/>
  <c r="K10" i="4"/>
  <c r="J10" i="4"/>
  <c r="E10" i="4"/>
  <c r="D10" i="4"/>
  <c r="K14" i="4"/>
  <c r="J14" i="4"/>
  <c r="E14" i="4"/>
  <c r="D14" i="4"/>
  <c r="K18" i="4"/>
  <c r="J18" i="4"/>
  <c r="E18" i="4"/>
  <c r="D18" i="4"/>
  <c r="K19" i="4"/>
  <c r="J19" i="4"/>
  <c r="E19" i="4"/>
  <c r="D19" i="4"/>
  <c r="K23" i="4"/>
  <c r="J23" i="4"/>
  <c r="E23" i="4"/>
  <c r="D23" i="4"/>
  <c r="K25" i="4"/>
  <c r="J25" i="4"/>
  <c r="E25" i="4"/>
  <c r="D25" i="4"/>
  <c r="D20" i="4"/>
  <c r="E20" i="4"/>
  <c r="J20" i="4"/>
  <c r="K20" i="4"/>
  <c r="K27" i="4"/>
  <c r="J27" i="4"/>
  <c r="E27" i="4"/>
  <c r="D27" i="4"/>
  <c r="K29" i="4"/>
  <c r="J29" i="4"/>
  <c r="E29" i="4"/>
  <c r="D29" i="4"/>
  <c r="I6" i="6"/>
  <c r="I7" i="6"/>
  <c r="I3" i="6"/>
  <c r="I4" i="6"/>
  <c r="I5" i="6"/>
  <c r="E1" i="6"/>
  <c r="R20" i="1"/>
  <c r="L20" i="1"/>
  <c r="M20" i="1" s="1"/>
  <c r="J20" i="1"/>
  <c r="K20" i="1" s="1"/>
  <c r="G20" i="1"/>
  <c r="F20" i="8" l="1"/>
  <c r="F19" i="4"/>
  <c r="F19" i="8"/>
  <c r="L20" i="4"/>
  <c r="L20" i="8"/>
  <c r="L11" i="4"/>
  <c r="L11" i="8"/>
  <c r="F11" i="4"/>
  <c r="F11" i="8"/>
  <c r="F20" i="4"/>
  <c r="R29" i="1"/>
  <c r="L29" i="8" s="1"/>
  <c r="L29" i="1"/>
  <c r="M29" i="1" s="1"/>
  <c r="J29" i="1"/>
  <c r="K29" i="1" s="1"/>
  <c r="G29" i="1"/>
  <c r="O1" i="4"/>
  <c r="J12" i="4"/>
  <c r="K12" i="4"/>
  <c r="J16" i="4"/>
  <c r="J22" i="4"/>
  <c r="K22" i="4"/>
  <c r="D12" i="4"/>
  <c r="E12" i="4"/>
  <c r="D16" i="4"/>
  <c r="D22" i="4"/>
  <c r="E22" i="4"/>
  <c r="A1" i="4"/>
  <c r="G7" i="1"/>
  <c r="R19" i="1"/>
  <c r="R23" i="1"/>
  <c r="R16" i="1"/>
  <c r="L16" i="8" l="1"/>
  <c r="S16" i="1"/>
  <c r="T16" i="1" s="1"/>
  <c r="R16" i="8"/>
  <c r="S16" i="4"/>
  <c r="S29" i="4"/>
  <c r="S29" i="1"/>
  <c r="T29" i="1" s="1"/>
  <c r="R29" i="8"/>
  <c r="R11" i="8"/>
  <c r="S11" i="4"/>
  <c r="S11" i="1"/>
  <c r="T11" i="1" s="1"/>
  <c r="L23" i="4"/>
  <c r="L23" i="8"/>
  <c r="F7" i="4"/>
  <c r="F7" i="8"/>
  <c r="Q19" i="8"/>
  <c r="H19" i="1"/>
  <c r="R19" i="4"/>
  <c r="L19" i="8"/>
  <c r="S20" i="1"/>
  <c r="S20" i="4"/>
  <c r="R20" i="8"/>
  <c r="F29" i="4"/>
  <c r="F29" i="8"/>
  <c r="R11" i="4"/>
  <c r="Q11" i="8"/>
  <c r="H11" i="1"/>
  <c r="I11" i="1" s="1"/>
  <c r="R20" i="4"/>
  <c r="Q20" i="8"/>
  <c r="H20" i="1"/>
  <c r="L16" i="4"/>
  <c r="L29" i="4"/>
  <c r="D6" i="6"/>
  <c r="L19" i="4"/>
  <c r="R14" i="1"/>
  <c r="L14" i="1"/>
  <c r="M14" i="1" s="1"/>
  <c r="J14" i="1"/>
  <c r="K14" i="1" s="1"/>
  <c r="G14" i="1"/>
  <c r="L23" i="1"/>
  <c r="M23" i="1" s="1"/>
  <c r="J23" i="1"/>
  <c r="K23" i="1" s="1"/>
  <c r="G23" i="1"/>
  <c r="R25" i="1"/>
  <c r="L25" i="8" s="1"/>
  <c r="L25" i="1"/>
  <c r="M25" i="1" s="1"/>
  <c r="J25" i="1"/>
  <c r="K25" i="1" s="1"/>
  <c r="G25" i="1"/>
  <c r="R22" i="1"/>
  <c r="L22" i="1"/>
  <c r="M22" i="1" s="1"/>
  <c r="J22" i="1"/>
  <c r="K22" i="1" s="1"/>
  <c r="G22" i="1"/>
  <c r="F22" i="8" s="1"/>
  <c r="R7" i="1"/>
  <c r="L7" i="1"/>
  <c r="M7" i="1" s="1"/>
  <c r="J7" i="1"/>
  <c r="K7" i="1" s="1"/>
  <c r="R27" i="1"/>
  <c r="L27" i="1"/>
  <c r="M27" i="1" s="1"/>
  <c r="J27" i="1"/>
  <c r="K27" i="1" s="1"/>
  <c r="G27" i="1"/>
  <c r="L16" i="1"/>
  <c r="M16" i="1" s="1"/>
  <c r="J16" i="1"/>
  <c r="K16" i="1" s="1"/>
  <c r="G16" i="1"/>
  <c r="F16" i="8" s="1"/>
  <c r="R12" i="1"/>
  <c r="L12" i="8" s="1"/>
  <c r="L12" i="1"/>
  <c r="M12" i="1" s="1"/>
  <c r="J12" i="1"/>
  <c r="K12" i="1" s="1"/>
  <c r="G12" i="1"/>
  <c r="R18" i="1"/>
  <c r="D8" i="6" s="1"/>
  <c r="L18" i="1"/>
  <c r="M18" i="1" s="1"/>
  <c r="J18" i="1"/>
  <c r="K18" i="1" s="1"/>
  <c r="G18" i="1"/>
  <c r="L11" i="1"/>
  <c r="M11" i="1" s="1"/>
  <c r="J11" i="1"/>
  <c r="K11" i="1" s="1"/>
  <c r="R10" i="1"/>
  <c r="L10" i="1"/>
  <c r="M10" i="1" s="1"/>
  <c r="J10" i="1"/>
  <c r="K10" i="1" s="1"/>
  <c r="G10" i="1"/>
  <c r="R9" i="1"/>
  <c r="L9" i="1"/>
  <c r="M9" i="1" s="1"/>
  <c r="J9" i="1"/>
  <c r="K9" i="1" s="1"/>
  <c r="G9" i="1"/>
  <c r="L27" i="8" l="1"/>
  <c r="D9" i="6"/>
  <c r="L9" i="8"/>
  <c r="D10" i="6"/>
  <c r="L7" i="8"/>
  <c r="D14" i="6"/>
  <c r="L14" i="8"/>
  <c r="S14" i="4" s="1"/>
  <c r="D18" i="6"/>
  <c r="Q29" i="8"/>
  <c r="R29" i="4"/>
  <c r="H29" i="1"/>
  <c r="S12" i="1"/>
  <c r="T12" i="1" s="1"/>
  <c r="S12" i="4"/>
  <c r="R12" i="8"/>
  <c r="S27" i="1"/>
  <c r="T27" i="1" s="1"/>
  <c r="S27" i="4"/>
  <c r="R27" i="8"/>
  <c r="D7" i="6"/>
  <c r="L22" i="8"/>
  <c r="G19" i="8"/>
  <c r="S19" i="8" s="1"/>
  <c r="G19" i="4"/>
  <c r="T19" i="4" s="1"/>
  <c r="I19" i="1"/>
  <c r="S9" i="1"/>
  <c r="T9" i="1" s="1"/>
  <c r="S9" i="4"/>
  <c r="R9" i="8"/>
  <c r="F10" i="4"/>
  <c r="F10" i="8"/>
  <c r="F18" i="4"/>
  <c r="F18" i="8"/>
  <c r="Q16" i="8"/>
  <c r="R16" i="4"/>
  <c r="H16" i="1"/>
  <c r="I16" i="1" s="1"/>
  <c r="F25" i="4"/>
  <c r="F25" i="8"/>
  <c r="F14" i="4"/>
  <c r="F14" i="8"/>
  <c r="R14" i="4" s="1"/>
  <c r="G20" i="8"/>
  <c r="S20" i="8" s="1"/>
  <c r="G20" i="4"/>
  <c r="T20" i="4" s="1"/>
  <c r="I20" i="1"/>
  <c r="Q7" i="8"/>
  <c r="H7" i="1"/>
  <c r="R7" i="4"/>
  <c r="M29" i="8"/>
  <c r="T29" i="8" s="1"/>
  <c r="M29" i="4"/>
  <c r="U29" i="4" s="1"/>
  <c r="M20" i="8"/>
  <c r="T20" i="8" s="1"/>
  <c r="M20" i="4"/>
  <c r="U20" i="4" s="1"/>
  <c r="T20" i="1"/>
  <c r="R23" i="8"/>
  <c r="S23" i="4"/>
  <c r="S23" i="1"/>
  <c r="S7" i="4"/>
  <c r="R7" i="8"/>
  <c r="S7" i="1"/>
  <c r="R25" i="8"/>
  <c r="S25" i="1"/>
  <c r="T25" i="1" s="1"/>
  <c r="S25" i="4"/>
  <c r="S14" i="1"/>
  <c r="R14" i="8"/>
  <c r="G11" i="8"/>
  <c r="S11" i="8" s="1"/>
  <c r="G11" i="4"/>
  <c r="T11" i="4" s="1"/>
  <c r="S19" i="4"/>
  <c r="R19" i="8"/>
  <c r="S19" i="1"/>
  <c r="L10" i="4"/>
  <c r="L10" i="8"/>
  <c r="L18" i="4"/>
  <c r="L18" i="8"/>
  <c r="F9" i="4"/>
  <c r="F9" i="8"/>
  <c r="F12" i="4"/>
  <c r="F12" i="8"/>
  <c r="F27" i="4"/>
  <c r="F27" i="8"/>
  <c r="R22" i="4"/>
  <c r="Q22" i="8"/>
  <c r="H22" i="1"/>
  <c r="I22" i="1" s="1"/>
  <c r="F23" i="4"/>
  <c r="F23" i="8"/>
  <c r="M11" i="8"/>
  <c r="T11" i="8" s="1"/>
  <c r="M11" i="4"/>
  <c r="U11" i="4" s="1"/>
  <c r="M16" i="8"/>
  <c r="T16" i="8" s="1"/>
  <c r="M16" i="4"/>
  <c r="U16" i="4" s="1"/>
  <c r="N16" i="4"/>
  <c r="N16" i="8"/>
  <c r="N29" i="4"/>
  <c r="N29" i="8"/>
  <c r="H11" i="4"/>
  <c r="H11" i="8"/>
  <c r="N11" i="4"/>
  <c r="N11" i="8"/>
  <c r="L25" i="4"/>
  <c r="D12" i="6"/>
  <c r="L14" i="4"/>
  <c r="L9" i="4"/>
  <c r="L27" i="4"/>
  <c r="L7" i="4"/>
  <c r="T7" i="1"/>
  <c r="F22" i="4"/>
  <c r="L12" i="4"/>
  <c r="L22" i="4"/>
  <c r="F16" i="4"/>
  <c r="S10" i="4" l="1"/>
  <c r="R10" i="8"/>
  <c r="S10" i="1"/>
  <c r="M14" i="8"/>
  <c r="T14" i="8" s="1"/>
  <c r="M14" i="4"/>
  <c r="U14" i="4" s="1"/>
  <c r="M19" i="8"/>
  <c r="T19" i="8" s="1"/>
  <c r="M19" i="4"/>
  <c r="U19" i="4" s="1"/>
  <c r="T19" i="1"/>
  <c r="G16" i="8"/>
  <c r="S16" i="8" s="1"/>
  <c r="G16" i="4"/>
  <c r="T16" i="4" s="1"/>
  <c r="R23" i="4"/>
  <c r="Q23" i="8"/>
  <c r="H23" i="1"/>
  <c r="M9" i="8"/>
  <c r="T9" i="8" s="1"/>
  <c r="M9" i="4"/>
  <c r="U9" i="4" s="1"/>
  <c r="R9" i="4"/>
  <c r="H9" i="1"/>
  <c r="Q9" i="8"/>
  <c r="H19" i="8"/>
  <c r="H19" i="4"/>
  <c r="H27" i="1"/>
  <c r="R27" i="4"/>
  <c r="Q27" i="8"/>
  <c r="M23" i="8"/>
  <c r="T23" i="8" s="1"/>
  <c r="M23" i="4"/>
  <c r="U23" i="4" s="1"/>
  <c r="T23" i="1"/>
  <c r="R25" i="4"/>
  <c r="H25" i="1"/>
  <c r="Q25" i="8"/>
  <c r="G7" i="4"/>
  <c r="T7" i="4" s="1"/>
  <c r="G7" i="8"/>
  <c r="S7" i="8" s="1"/>
  <c r="I7" i="1"/>
  <c r="Q12" i="8"/>
  <c r="R12" i="4"/>
  <c r="H12" i="1"/>
  <c r="M25" i="8"/>
  <c r="T25" i="8" s="1"/>
  <c r="M25" i="4"/>
  <c r="U25" i="4" s="1"/>
  <c r="N20" i="4"/>
  <c r="N20" i="8"/>
  <c r="H20" i="4"/>
  <c r="H20" i="8"/>
  <c r="M27" i="8"/>
  <c r="T27" i="8" s="1"/>
  <c r="M27" i="4"/>
  <c r="U27" i="4" s="1"/>
  <c r="T14" i="1"/>
  <c r="N14" i="4" s="1"/>
  <c r="G22" i="8"/>
  <c r="S22" i="8" s="1"/>
  <c r="G22" i="4"/>
  <c r="T22" i="4" s="1"/>
  <c r="M7" i="8"/>
  <c r="T7" i="8" s="1"/>
  <c r="M7" i="4"/>
  <c r="U7" i="4" s="1"/>
  <c r="Q18" i="8"/>
  <c r="H18" i="1"/>
  <c r="R18" i="4"/>
  <c r="R18" i="8"/>
  <c r="S18" i="1"/>
  <c r="S18" i="4"/>
  <c r="H14" i="1"/>
  <c r="Q14" i="8"/>
  <c r="M12" i="8"/>
  <c r="T12" i="8" s="1"/>
  <c r="M12" i="4"/>
  <c r="U12" i="4" s="1"/>
  <c r="Q10" i="8"/>
  <c r="R10" i="4"/>
  <c r="H10" i="1"/>
  <c r="S22" i="4"/>
  <c r="R22" i="8"/>
  <c r="S22" i="1"/>
  <c r="G29" i="8"/>
  <c r="S29" i="8" s="1"/>
  <c r="G29" i="4"/>
  <c r="T29" i="4" s="1"/>
  <c r="I29" i="1"/>
  <c r="N27" i="4"/>
  <c r="N27" i="8"/>
  <c r="N25" i="4"/>
  <c r="N25" i="8"/>
  <c r="N9" i="4"/>
  <c r="N9" i="8"/>
  <c r="N12" i="4"/>
  <c r="N12" i="8"/>
  <c r="H16" i="4"/>
  <c r="H16" i="8"/>
  <c r="H22" i="4"/>
  <c r="H22" i="8"/>
  <c r="N7" i="4"/>
  <c r="N7" i="8"/>
  <c r="G18" i="8" l="1"/>
  <c r="S18" i="8" s="1"/>
  <c r="G18" i="4"/>
  <c r="T18" i="4" s="1"/>
  <c r="I18" i="1"/>
  <c r="N23" i="4"/>
  <c r="N23" i="8"/>
  <c r="G9" i="8"/>
  <c r="S9" i="8" s="1"/>
  <c r="G9" i="4"/>
  <c r="T9" i="4" s="1"/>
  <c r="I9" i="1"/>
  <c r="N19" i="4"/>
  <c r="N19" i="8"/>
  <c r="G14" i="8"/>
  <c r="S14" i="8" s="1"/>
  <c r="G14" i="4"/>
  <c r="T14" i="4" s="1"/>
  <c r="I14" i="1"/>
  <c r="N14" i="8"/>
  <c r="G10" i="8"/>
  <c r="S10" i="8" s="1"/>
  <c r="G10" i="4"/>
  <c r="T10" i="4" s="1"/>
  <c r="I10" i="1"/>
  <c r="M22" i="8"/>
  <c r="T22" i="8" s="1"/>
  <c r="M22" i="4"/>
  <c r="U22" i="4" s="1"/>
  <c r="T22" i="1"/>
  <c r="H7" i="4"/>
  <c r="H7" i="8"/>
  <c r="M18" i="8"/>
  <c r="T18" i="8" s="1"/>
  <c r="M18" i="4"/>
  <c r="U18" i="4" s="1"/>
  <c r="T18" i="1"/>
  <c r="G27" i="8"/>
  <c r="S27" i="8" s="1"/>
  <c r="G27" i="4"/>
  <c r="T27" i="4" s="1"/>
  <c r="I27" i="1"/>
  <c r="G23" i="8"/>
  <c r="S23" i="8" s="1"/>
  <c r="G23" i="4"/>
  <c r="T23" i="4" s="1"/>
  <c r="I23" i="1"/>
  <c r="H29" i="4"/>
  <c r="H29" i="8"/>
  <c r="G25" i="8"/>
  <c r="S25" i="8" s="1"/>
  <c r="G25" i="4"/>
  <c r="T25" i="4" s="1"/>
  <c r="I25" i="1"/>
  <c r="G12" i="8"/>
  <c r="S12" i="8" s="1"/>
  <c r="G12" i="4"/>
  <c r="T12" i="4" s="1"/>
  <c r="I12" i="1"/>
  <c r="M10" i="8"/>
  <c r="T10" i="8" s="1"/>
  <c r="M10" i="4"/>
  <c r="U10" i="4" s="1"/>
  <c r="T10" i="1"/>
  <c r="H14" i="4" l="1"/>
  <c r="H14" i="8"/>
  <c r="H12" i="4"/>
  <c r="H12" i="8"/>
  <c r="H18" i="8"/>
  <c r="H18" i="4"/>
  <c r="H23" i="4"/>
  <c r="H23" i="8"/>
  <c r="H25" i="4"/>
  <c r="H25" i="8"/>
  <c r="N22" i="4"/>
  <c r="N22" i="8"/>
  <c r="N10" i="4"/>
  <c r="N10" i="8"/>
  <c r="H9" i="4"/>
  <c r="H9" i="8"/>
  <c r="H27" i="8"/>
  <c r="H27" i="4"/>
  <c r="N18" i="4"/>
  <c r="N18" i="8"/>
  <c r="H10" i="8"/>
  <c r="H10" i="4"/>
</calcChain>
</file>

<file path=xl/sharedStrings.xml><?xml version="1.0" encoding="utf-8"?>
<sst xmlns="http://schemas.openxmlformats.org/spreadsheetml/2006/main" count="724" uniqueCount="292">
  <si>
    <t>Dated reviewed by Risk Management Group</t>
  </si>
  <si>
    <t>Summary Schedule</t>
  </si>
  <si>
    <t>Dated reviewed by SLT</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</si>
  <si>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</si>
  <si>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</si>
  <si>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</si>
  <si>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</si>
  <si>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</si>
  <si>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</si>
  <si>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</si>
  <si>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</si>
  <si>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</si>
  <si>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</si>
  <si>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</si>
  <si>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</si>
  <si>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</si>
  <si>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Risk Owner</t>
  </si>
  <si>
    <t>Risk Category</t>
  </si>
  <si>
    <t>Commercial</t>
  </si>
  <si>
    <t>That there is failure to meet Credit target and /or failure to retain major public and private contracts.</t>
  </si>
  <si>
    <t>1,3</t>
  </si>
  <si>
    <t>VP for Learning &amp; Teaching</t>
  </si>
  <si>
    <t>That there is a breach of legislation and associated regulations (incl. GDPR)</t>
  </si>
  <si>
    <t>2,3</t>
  </si>
  <si>
    <t>Head of MIS</t>
  </si>
  <si>
    <t>Finance</t>
  </si>
  <si>
    <t>That the College cannot maintain financial stability</t>
  </si>
  <si>
    <t>VP for Finance, Estates and Sustainability</t>
  </si>
  <si>
    <t xml:space="preserve">That there is a failure of financial controls                                                                                                  </t>
  </si>
  <si>
    <t xml:space="preserve">That there are insufficient funds for capital project and maintenance requirements  </t>
  </si>
  <si>
    <t>Governance</t>
  </si>
  <si>
    <t xml:space="preserve">That there is a failure to meet statutory and legislative health and safety as well as safeguarding  requirements. </t>
  </si>
  <si>
    <t>That there is a failure of Corporate Governance arrangements</t>
  </si>
  <si>
    <t>Governance Professional</t>
  </si>
  <si>
    <t>That there is a failure to achieve  high standards of learning and teaching.</t>
  </si>
  <si>
    <t>1,2</t>
  </si>
  <si>
    <t xml:space="preserve">That there is a failure to safeguard the health and wellbeing of staff and students. </t>
  </si>
  <si>
    <t>1,2,3</t>
  </si>
  <si>
    <t xml:space="preserve">That the College cannot  provide a robust learner experience supporting them onto their final destinations. </t>
  </si>
  <si>
    <t>People</t>
  </si>
  <si>
    <t xml:space="preserve">That there is a failure to provide an engaging and effective employee journey. </t>
  </si>
  <si>
    <t>Head of HR</t>
  </si>
  <si>
    <t>Project/Programme</t>
  </si>
  <si>
    <t>That the College is not on track to meet the Scottish Government net zero targets.</t>
  </si>
  <si>
    <t>Property</t>
  </si>
  <si>
    <t>That there is business interruption due to major disaster, IT failure etc</t>
  </si>
  <si>
    <t>Strategy</t>
  </si>
  <si>
    <t>That there is a reputational risk to the College.</t>
  </si>
  <si>
    <t>Principal</t>
  </si>
  <si>
    <t>Data / Info Management</t>
  </si>
  <si>
    <t>That there is a theft of, or damage to, Management Information System (incl. cyber-crime)</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</si>
  <si>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</si>
  <si>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</si>
  <si>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</si>
  <si>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</si>
  <si>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</si>
  <si>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</si>
  <si>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</si>
  <si>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</si>
  <si>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</si>
  <si>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</si>
  <si>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</si>
  <si>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</si>
  <si>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</si>
  <si>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</si>
  <si>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SLC Board Risk Appetite</t>
  </si>
  <si>
    <t>Risk Appetite Rating</t>
  </si>
  <si>
    <t>Count</t>
  </si>
  <si>
    <t>Summary</t>
  </si>
  <si>
    <t>Averse</t>
  </si>
  <si>
    <t>Minimal</t>
  </si>
  <si>
    <t>Cautious</t>
  </si>
  <si>
    <t>Rating</t>
  </si>
  <si>
    <t>Comments</t>
  </si>
  <si>
    <t>Balanced</t>
  </si>
  <si>
    <t>Open</t>
  </si>
  <si>
    <t>Entrepreneurial</t>
  </si>
  <si>
    <t xml:space="preserve">Strict compliance </t>
  </si>
  <si>
    <t>Eager</t>
  </si>
  <si>
    <t xml:space="preserve">Cannot hold reserves </t>
  </si>
  <si>
    <t>Compliance is mandatory</t>
  </si>
  <si>
    <t xml:space="preserve">To meet challenge </t>
  </si>
  <si>
    <t>People come first</t>
  </si>
  <si>
    <t>Consistent with Code</t>
  </si>
  <si>
    <t>Cyber security/Data protection</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</si>
  <si>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</si>
  <si>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</si>
  <si>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</si>
  <si>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</si>
  <si>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</si>
  <si>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</si>
  <si>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</si>
  <si>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Strategic Risk Register</t>
  </si>
  <si>
    <t>RSRMG</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</si>
  <si>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</si>
  <si>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</si>
  <si>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</si>
  <si>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</si>
  <si>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</si>
  <si>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</si>
  <si>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</si>
  <si>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</si>
  <si>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</si>
  <si>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</si>
  <si>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</si>
  <si>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</si>
  <si>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probability (1-5)</t>
  </si>
  <si>
    <t xml:space="preserve">Progress To Green: Key Actions </t>
  </si>
  <si>
    <t xml:space="preserve">Risk Owner </t>
  </si>
  <si>
    <t>1.6, 2.2, 2.4</t>
  </si>
  <si>
    <t xml:space="preserve">Clawback of SFC activity funding and shortfall in income.  Failing to meet credit targets on a consistent basis may affect annual activity allocation.  
Failure to meet maintain ESF records to substantiate our claim is likely to affect income </t>
  </si>
  <si>
    <t>2.1, 2.5, 2.6, 3.5, 3.6</t>
  </si>
  <si>
    <t xml:space="preserve">Impacts on the college's ability to provide a service to its users as well as potential financial and performance impacts. </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</si>
  <si>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</si>
  <si>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3.1, 3.5, 3.6</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</si>
  <si>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</si>
  <si>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</si>
  <si>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VP - Finance, Resources &amp; Sustainability</t>
  </si>
  <si>
    <t>3.1, 3.2 3.5, 3.6</t>
  </si>
  <si>
    <t>Insufficient or incorrect information available to senior management and the Board of Management; potential for fraud.</t>
  </si>
  <si>
    <t>VP for Finance, Estates and Sustainability
Head of HR</t>
  </si>
  <si>
    <t>2.1, 2.2, 2.6, 3.5</t>
  </si>
  <si>
    <t>The College estate is of an age that requires constant monitoring and an appropriate level of funding to address major issues (e.g. building envlope, heating and cooling, lifts, security equipment, etc.)</t>
  </si>
  <si>
    <t>1.1, 1.2, 1.3, 1.4, 2.1, 3.1, 3.3</t>
  </si>
  <si>
    <t xml:space="preserve">Impacts on safety of all employees and students leading to serious injury or death. Unable to protect our most vulnerable students. </t>
  </si>
  <si>
    <t>Head of Estates</t>
  </si>
  <si>
    <t>3.1, 3.2, 3.4, 3.5, 3.6</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</si>
  <si>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</si>
  <si>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2.1, 2.5, 3.4, 3.6</t>
  </si>
  <si>
    <t xml:space="preserve">Breach or leak of sensitive data impacting on college reputation. </t>
  </si>
  <si>
    <t>1.1, 1.2, 1.3, 1.4, 1.5, 1.6, 1.7, 2.3</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</si>
  <si>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</si>
  <si>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</si>
  <si>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2.1, 2.3, 2.5, 2.7, 3.1, 3.2, 3.4, 3.6 / Aim 1</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</si>
  <si>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</si>
  <si>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Head of Student Services</t>
  </si>
  <si>
    <t>1.1, 1.2, 1.3, 1.4, 1.5, 1.6, 1.7, 2.5, 2.6, 2.7, 3.1, 3.3</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</si>
  <si>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</si>
  <si>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2.1, 2.3, 2.6, 3.1, 3.3, 3.4</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</si>
  <si>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</si>
  <si>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College accreditations are being refreshed. </t>
  </si>
  <si>
    <t>2.6, 2.7, 3.1, 3.2, 3.4, 3.5, 3.6</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</si>
  <si>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</si>
  <si>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2.3, 3.2, 3.3</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</si>
  <si>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</si>
  <si>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</si>
  <si>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</si>
  <si>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</si>
  <si>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</si>
  <si>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</si>
  <si>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</si>
  <si>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</si>
  <si>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</si>
  <si>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</si>
  <si>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</si>
  <si>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</si>
  <si>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</si>
  <si>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</si>
  <si>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</si>
  <si>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</si>
  <si>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</si>
  <si>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</si>
  <si>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</si>
  <si>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</si>
  <si>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</si>
  <si>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</si>
  <si>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</si>
  <si>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</si>
  <si>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</si>
  <si>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</si>
  <si>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</si>
  <si>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</si>
  <si>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</si>
  <si>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</si>
  <si>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</si>
  <si>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</si>
  <si>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</si>
  <si>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</si>
  <si>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</si>
  <si>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</si>
  <si>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</si>
  <si>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</si>
  <si>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</si>
  <si>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</si>
  <si>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</si>
  <si>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</si>
  <si>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</si>
  <si>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</si>
  <si>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</si>
  <si>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</si>
  <si>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</si>
  <si>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</si>
  <si>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</si>
  <si>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</si>
  <si>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</si>
  <si>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</si>
  <si>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</si>
  <si>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</si>
  <si>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Comment</t>
  </si>
  <si>
    <t>Green</t>
  </si>
  <si>
    <t>Amber</t>
  </si>
  <si>
    <t>Red</t>
  </si>
  <si>
    <t>Risk Appetite</t>
  </si>
  <si>
    <t>Diversify</t>
  </si>
  <si>
    <t>Health and Saftey</t>
  </si>
  <si>
    <t>Legal/Compliance</t>
  </si>
  <si>
    <t>LTSE</t>
  </si>
  <si>
    <t>Executive Team</t>
  </si>
  <si>
    <t>Current Rating</t>
  </si>
  <si>
    <t>Health and Safety</t>
  </si>
  <si>
    <t>Average Risk Score from RR</t>
  </si>
  <si>
    <t>Post-mitigation impact (1-5) 
DO NOT EDIT</t>
  </si>
  <si>
    <t>Category not used</t>
  </si>
  <si>
    <t>Learning Teaching and Student Experience - LTSE (Operations)</t>
  </si>
  <si>
    <t>Learning Teaching &amp; Student Exp. (Operations)</t>
  </si>
  <si>
    <t>To maintain this risk at green, completion of the audit recommendation for incident response for SLT and continual training of staff will need to be maintained.</t>
  </si>
  <si>
    <t>Data protection team have worked through a number of ROPA with each area and are currently pulling together Info Asset Register. 
Other areas of compliance are to add to the comments and tasks of this risk, will raise with the group - CS</t>
  </si>
  <si>
    <t xml:space="preserve">Business Continuity Plan for College in place.
Business interruption insurance in place.
Member of HEFESTIS and benefit from shared intelligence. 
Board briefing for cyber security due on the 2nd of May, satisfying cyber audit points. 
Cyber Security information will be placed into the next risk about theft of major systems. This is business continuity updates, this will be worked on in the new year. Update for the next risk management meeting Cyber security controls continue to be improved following the cyber risk framework. Work started on the BCP and incident response documentation as it needs revisited since it was published. </t>
  </si>
  <si>
    <t>Head of Facilities</t>
  </si>
  <si>
    <t>VP for Finance, Estates and Sustainability
Head of Facilities</t>
  </si>
  <si>
    <t>16/01/2024</t>
  </si>
  <si>
    <t>22/01/2024</t>
  </si>
  <si>
    <t>Agenda Item ***</t>
  </si>
  <si>
    <t>Head of IT</t>
  </si>
  <si>
    <t>Head of Estates / Head of IT</t>
  </si>
  <si>
    <r>
      <t>Successful student</t>
    </r>
    <r>
      <rPr>
        <b/>
        <sz val="11"/>
        <color rgb="FF000000"/>
        <rFont val="Calibri"/>
        <family val="2"/>
      </rPr>
      <t>s</t>
    </r>
  </si>
  <si>
    <t>Highest quality education and support</t>
  </si>
  <si>
    <t>Sustainable behaviours</t>
  </si>
  <si>
    <t>Edit Check!</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</si>
  <si>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r annually.                                                                                                                                                                                                                                                                                                         Carbon emissions are monitored weekly.                                                                                                                                                                                   The Climate Change Action Team (CCAT) monitors and promote climate change actions throughout the College
</t>
  </si>
  <si>
    <t>Risk Numbers</t>
  </si>
  <si>
    <t>February 2025</t>
  </si>
  <si>
    <t xml:space="preserve">Nov previous risk score </t>
  </si>
  <si>
    <t>Nov post-mit score</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</si>
  <si>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Novust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</si>
  <si>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Novust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</si>
  <si>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Novust 2023
Staggered appointment of new board members. 
October 2023
Appointed a new permanent Governance Professional in September 2023. 
</t>
  </si>
  <si>
    <t>Health and Safety Committee meet regularly to monitor health and safety arrangements and any issues are raised.
Staff induction in place on H&amp;S;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Novust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Novust 2023
H&amp;S Policy reviewed and updated over summer break.
Continued quarterly H&amp;S committee meetings planned including representation of cross college departments for 2023/24            
 Novust 2024 H&amp;S Policy reviewed as of 6/8/24</t>
  </si>
  <si>
    <t>October 2022
Health and Safety Policy Approved.
First Aid Procedures renewed and due for sign off by SLT in October 2022. 
January 2023
Training sessions now being scheduled. 
April 2023
Significant progress made with policy and proceudures. 
Novust 2023
There is a new Safeguarding Policy and Fitness to Study Policy approved by the Board in June 2023.
Training for Health and Safety and Safeguarding will be rolled out to all staff in Novust through the mandatory online modules. 
October 2023
Updated safeguarding processes to clarify roles and spread low level behaviourial issues to curriculum. 
Annually - July Ongoing
Continue to review and update H&amp;S Policies as required.</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</si>
  <si>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Novust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Novust;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</si>
  <si>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Novust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</si>
  <si>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Novust 2023 
New integrated HR &amp; Payroll system on track to be implemented in 2023. Pension reporting streamlined. 
October 2023
More resilence in HR team with regards to learning how to do payroll.
January 2024
Wider HR team now trained to administer payroll.   </t>
  </si>
  <si>
    <r>
      <rPr>
        <sz val="11"/>
        <color rgb="FF000000"/>
        <rFont val="Calibri"/>
        <scheme val="minor"/>
      </rPr>
      <t xml:space="preserve">Novust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 2022/23 and 2023/24.  
November 2024
Internal and external audit continues to offer significant value in assessing the effectiveness of our overall control environment.  Similarly,quarterly reporting to the Board and LRSB allows areas of concern to be reviewed and monitored.  
</t>
    </r>
    <r>
      <rPr>
        <b/>
        <sz val="11"/>
        <color rgb="FF000000"/>
        <rFont val="Calibri"/>
        <scheme val="minor"/>
      </rPr>
      <t xml:space="preserve">January 2025
</t>
    </r>
    <r>
      <rPr>
        <sz val="11"/>
        <color rgb="FF000000"/>
        <rFont val="Calibri"/>
        <scheme val="minor"/>
      </rPr>
      <t xml:space="preserve">Enhanced payroll controls as a result of iTrent as the lead payroll system. 
</t>
    </r>
  </si>
  <si>
    <r>
      <rPr>
        <sz val="11"/>
        <color rgb="FF000000"/>
        <rFont val="Calibri"/>
        <scheme val="minor"/>
      </rPr>
      <t xml:space="preserve">November 2024
The College has now implemented its new employee engagement framework, has received departmental measures against the five employee engagement drivers, and over 370 recommendations from employees to improve engagement further. Having conducted a thematic review, the College is implementing a cross-college team to shape and deliver on the College actions. In addition, each department is implementing local actions. 
</t>
    </r>
    <r>
      <rPr>
        <b/>
        <sz val="11"/>
        <color rgb="FF000000"/>
        <rFont val="Calibri"/>
        <scheme val="minor"/>
      </rPr>
      <t xml:space="preserve">January 2025
iTrent is now the lead payroll system, which has immediate automation and payroll control benefits. Employee Self Service is expected to be launched around April, to give employees access to several modules, with others subsequently being concluded and implemented, including expense claims, holidays, accessing pay data, employee personal data, equality data, and career reviews. </t>
    </r>
  </si>
  <si>
    <r>
      <rPr>
        <sz val="11"/>
        <color rgb="FF000000"/>
        <rFont val="Calibri"/>
        <scheme val="minor"/>
      </rPr>
      <t xml:space="preserve">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Novust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
November 2024
The Annual autumn budget issued at the end of October 2024 has implied that the College will face up to £300k additional expense in respect of Employer NI contributions which has resulted in an increased risk rating.
</t>
    </r>
    <r>
      <rPr>
        <b/>
        <sz val="11"/>
        <color rgb="FF000000"/>
        <rFont val="Calibri"/>
        <scheme val="minor"/>
      </rPr>
      <t xml:space="preserve">January 2025
The College was advised by the Scottish Funding Council that the request to use capital funding for revenue related maintenance expenditure reduces the burden on Colleges to self fund repairs expenditure.    
</t>
    </r>
    <r>
      <rPr>
        <sz val="11"/>
        <color rgb="FF000000"/>
        <rFont val="Calibri"/>
        <scheme val="minor"/>
      </rPr>
      <t xml:space="preserve">
 </t>
    </r>
  </si>
  <si>
    <r>
      <rPr>
        <sz val="11"/>
        <color rgb="FF000000"/>
        <rFont val="Calibri"/>
        <scheme val="minor"/>
      </rPr>
      <t xml:space="preserve">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Novust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t>
    </r>
    <r>
      <rPr>
        <b/>
        <sz val="11"/>
        <color rgb="FF000000"/>
        <rFont val="Calibri"/>
        <scheme val="minor"/>
      </rPr>
      <t>November 2024/January 2025
Ensure utilisation of available funding particularly relating to CAPEX works.</t>
    </r>
  </si>
  <si>
    <r>
      <rPr>
        <sz val="11"/>
        <color rgb="FF000000"/>
        <rFont val="Calibri"/>
        <scheme val="minor"/>
      </rPr>
      <t xml:space="preserve">Note the College was not built with net zero in mind so the College is working on finding solutions through the funding being offered by the Scottish Government to support with a fabric first approach. 
January 2024
The College has also formed a Climate Change Action Team (CCAT) group to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t>
    </r>
    <r>
      <rPr>
        <b/>
        <sz val="11"/>
        <color rgb="FF000000"/>
        <rFont val="Calibri"/>
        <scheme val="minor"/>
      </rPr>
      <t xml:space="preserve">November 2024/January 2025
The CCAT team meets monthly and is progressing with a variety of initiatives to support climate change and net zero emissions but lack of central government funding to support with larger scale net zero capital investment restricts the College in meeting net zero targets imminently. </t>
    </r>
  </si>
  <si>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Novust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November 2023 to support FT FE students in particular achieve a standard of literacy and numeracy. 
</t>
  </si>
  <si>
    <r>
      <rPr>
        <sz val="11"/>
        <color rgb="FF000000"/>
        <rFont val="Calibri"/>
        <scheme val="minor"/>
      </rPr>
      <t xml:space="preserve">January 2024
Internal process has been reviewed for 'lessons learned' from the administration of student bursaries to ensure quick disemmination of funding going forward. 
</t>
    </r>
    <r>
      <rPr>
        <b/>
        <sz val="11"/>
        <color rgb="FF000000"/>
        <rFont val="Calibri"/>
        <scheme val="minor"/>
      </rPr>
      <t>January 2025
For 2024/25, monthly student funding administration meetings have regularly taken place with both curriculum and business support staff in attendance. This enables pending actions to be discussed and concluded on a timely basis with the relevant colleague.  An enhancement plan was also developed for 2024/25 to support the process for student bursary applications, reminding returning students to complete their applications for the forthcominy year as soon as possible.</t>
    </r>
  </si>
  <si>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November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</si>
  <si>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r>
      <rPr>
        <sz val="11"/>
        <color rgb="FF000000"/>
        <rFont val="Calibri"/>
        <scheme val="minor"/>
      </rPr>
      <t xml:space="preserve">Acting Chair and  Acting Principal in place. The latter of which has extensive experience of corporate governance and was part of the group responsible for the drafting and review of the Code of Good Governance for Scottish Colleges. 
Recommend  decoupling  corporate governance risk with the ongoing investigations. This would include:
Reputational damage risk 
Financial Risk. 
Both the Clerk to the Board and the Chair of Audit and Risk Committee to be consulted. 
November 2023
Potential further organisational risk and adverse media due to activity following the investigation. 
Recruitment of senior roles within the college, provided feedback  which demonstrated that candidates were not "put off" from working at the College. 
</t>
    </r>
    <r>
      <rPr>
        <b/>
        <sz val="11"/>
        <color rgb="FF000000"/>
        <rFont val="Calibri"/>
        <scheme val="minor"/>
      </rPr>
      <t xml:space="preserve">January 2025
The College continues to be well supported by the Governance Professional, ensuring that due process is followed.  </t>
    </r>
  </si>
  <si>
    <r>
      <rPr>
        <sz val="11"/>
        <color rgb="FF000000"/>
        <rFont val="Calibri"/>
        <scheme val="minor"/>
      </rPr>
      <t xml:space="preserve">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
</t>
    </r>
    <r>
      <rPr>
        <b/>
        <sz val="11"/>
        <color rgb="FF000000"/>
        <rFont val="Calibri"/>
        <scheme val="minor"/>
      </rPr>
      <t xml:space="preserve">Nov 2024/Jan 2025
BCP refresh in progress, to be updated </t>
    </r>
    <r>
      <rPr>
        <b/>
        <sz val="11"/>
        <color rgb="FFFF0000"/>
        <rFont val="Calibri"/>
        <scheme val="minor"/>
      </rPr>
      <t xml:space="preserve">by March 2025 </t>
    </r>
    <r>
      <rPr>
        <b/>
        <sz val="11"/>
        <color rgb="FF000000"/>
        <rFont val="Calibri"/>
        <scheme val="minor"/>
      </rPr>
      <t xml:space="preserve">with a view to completing the work by the end of the year (Jun 2025) </t>
    </r>
  </si>
  <si>
    <r>
      <rPr>
        <sz val="11"/>
        <color rgb="FF000000"/>
        <rFont val="Calibri"/>
        <scheme val="minor"/>
      </rPr>
      <t xml:space="preserve">
October 2023
The new Marketing Manager starting in Nov 2023 will work on communication plan both internal and external. 
November 2024
The College is acutely aware of potential reputational damage because of the ongoing employment tribunals across November 2024 and has a communication plan in place and procedures for dealing with highly public crisis communications effectively and timely. The College remains vigilant to publicity on the employment tribunals and the Principal and Chair of the Board met with staff to provide i15.5.	
The recent launch of Social Medial guidelines for staff and students also helps to maintain etiquette on publicly available social media platforms, supporting the drive to keep communications professional, effective and relevantnternal assurances on the matter in October 2024.  
</t>
    </r>
    <r>
      <rPr>
        <b/>
        <sz val="11"/>
        <color rgb="FF000000"/>
        <rFont val="Calibri"/>
        <scheme val="minor"/>
      </rPr>
      <t>January 2025
The employment tribunal concluded in December 2024 with results expected by February 2025.  As the outcome of the tribunal is not known, the College doesn't consider itself to be in any worse a position than it was in November 2024. Consequently, no change to risk score has been proposed.</t>
    </r>
  </si>
  <si>
    <r>
      <rPr>
        <sz val="11"/>
        <color rgb="FF000000"/>
        <rFont val="Calibri"/>
        <scheme val="minor"/>
      </rPr>
      <t xml:space="preserve">Central funding received in 2020/21 and 2021/22 allowed the College to address major repairs and renewals sooner than originally planned.  This includes a major upgrade to the fabric of the roof, which would be most vulnerable to possible issues associated with the natural lifespan of the building.
Novust 2023
Various works completed over previous months within confines of funding whilst leaving sufficient amount for future required works. Cladding repairs are expected to be the next significant work. Additional funds have been allocated for next year.
SFC capital funding allocation for 2023/24 should be sufficient for short term projects &amp; maintenance 
January 2024
Funding received for Pre-capital works and looking at future funding initiatives for enhanced environmental sustainability of College estate.  Initial budget announcements also suggest there may be a 3% increase in capital funding for Colleges in 24/25 but yet to be confirmed.
</t>
    </r>
    <r>
      <rPr>
        <b/>
        <sz val="11"/>
        <color rgb="FF000000"/>
        <rFont val="Calibri"/>
        <scheme val="minor"/>
      </rPr>
      <t xml:space="preserve">January 2025
The College continues to engage across departments to ensure best use of available capital funding for areas of priority spend.  The lack of funding to support further net zero capital investment does significantly reduce the College's ability to meet its net zero capital investment goals.     </t>
    </r>
  </si>
  <si>
    <t xml:space="preserve">January 2025
Staff resource is working to capacity to make policies and procedure updates as required. Regular H&amp;S Committee meetings take place internally to ensure follow up and closure of key actions raised.  Compliance with H&amp;S related audits and inspections is standard practice at the College. </t>
  </si>
  <si>
    <r>
      <rPr>
        <sz val="11"/>
        <color rgb="FF000000"/>
        <rFont val="Calibri"/>
        <scheme val="minor"/>
      </rPr>
      <t xml:space="preserve">
Annual Engagement Visit from Education Scotland  taking place Feb 2023.
January 2024
HMIE Inspectorate visit planned for early 2024. 
November 2024
The Operational Planning meetings that are currently taking place to ensure that skills demand is met allows for the planning of curriculum to ensure continuity and adaptations of course material that will support effective learning and teaching going forward
</t>
    </r>
    <r>
      <rPr>
        <b/>
        <sz val="11"/>
        <color rgb="FF000000"/>
        <rFont val="Calibri"/>
        <scheme val="minor"/>
      </rPr>
      <t xml:space="preserve">January 2025
The Block 1 2024-25 curriculum self-evaluation cycle concluded in January 2025. The briefing paper considers: student voice from both the Student Experience Survey: Start of Your Learner Journey 2024-25 and the Course Evaluation – Student Voice submissions; course team voice from the Course Team Self-evaluation submissions and the curriculum Progress Reviews.  The self evaluation exercise enables the College to review and refine current practices to support the achievement of high standards in learning and teaching. 
</t>
    </r>
    <r>
      <rPr>
        <sz val="11"/>
        <color rgb="FF000000"/>
        <rFont val="Calibri"/>
        <scheme val="minor"/>
      </rPr>
      <t xml:space="preserve">
</t>
    </r>
  </si>
  <si>
    <t xml:space="preserve">October 2022
Scenario planning and forecasting under way for the 2022/23 academic year;  New website being launched in November 2022 to support with recruitment and learner journey. 
April 2023
Progress being made, but dependent on planned activity. 
Novust 2023
2022/23 taget met; Curriculum Plan model now operational with all courses for 2023/24 incorporated; accurate monitoring now enhanced.
October 2023
College on track to meet target for 2023-24.  
January 2024
College is on track to meet credit target.
January 2025
College is on track to meet credit target.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</si>
  <si>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November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was the subject of a national thematic review in early 2024 by Education Scotland. 
</t>
  </si>
  <si>
    <r>
      <t xml:space="preserve">Introduction of formal ARC  monitoring on an ongoing basis.
Novust 2023
Positive follow up Section 22 review by Scottish Parliament
January 2024
Internal audit reviews of procurement and finance procedures scheduled for April 2024. An internal audit of pension and payroll has flagged an error in pension contributions for some staff members since 2015.  Payroll consultant to be employed to review all affected employees and reperform calculations to correct the situation.  HR reviewing internal payroll processes to mitigate further risks that might result in an incident of a similar nature. 
November 2024
The internal audit review of procurement and finance procedures has been concluded with no major concerns flagged. The work ongoing to address the employee pension contribution for some staff members since 2015 is also progressing satisfactorily, with pension agencies being informed of the corrective action being taken.  
</t>
    </r>
    <r>
      <rPr>
        <b/>
        <sz val="11"/>
        <color rgb="FF000000"/>
        <rFont val="Calibri"/>
        <scheme val="minor"/>
      </rPr>
      <t>January 2025
Internal Audit issued review of payroll &amp; pensions management, with 12 rcommentdations. Many payroll controls already implemented, with opportunity for further enhancements. While some of the recommendations remain in progress, no change to risk scoring has been made.</t>
    </r>
  </si>
  <si>
    <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Novust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t>
    </r>
    <r>
      <rPr>
        <b/>
        <sz val="11"/>
        <color rgb="FF000000"/>
        <rFont val="Calibri"/>
        <scheme val="minor"/>
      </rPr>
      <t xml:space="preserve">January 2025
Internal audit in progress regarding pensions and payroll procedures has been concluded and has highlighted areas of renewed focus to tighten financial controls. The Head of Finance post has also been successfully recruited with the new encumbant starting on 17 March 2025. 
</t>
    </r>
    <r>
      <rPr>
        <sz val="11"/>
        <color rgb="FF000000"/>
        <rFont val="Calibri"/>
        <scheme val="minor"/>
      </rPr>
      <t xml:space="preserve">
</t>
    </r>
  </si>
  <si>
    <r>
      <t xml:space="preserve">Novust 2023
2022/23 credit target achieved.
10.0% sectoral decrease in credit target for 2023/24, plus additional 0.7% Regional decrease.
2.0% target achievement tolerance and positive change in retention tolerance announced for 2023/24. In addition only 80% clawback should there be an issue. 
January 2024
Successful internal reporting of credit activity through Power BI enables real-time assessment of actual credit target achievement. 
November 2024
There are no concerns at this stage that the College will fail to meet its credit target.  Effectrive and regular monitoring of credit activity continues to drive activity for any shortfalls identified via discussion with curriculum areas.  
</t>
    </r>
    <r>
      <rPr>
        <b/>
        <sz val="11"/>
        <color rgb="FF000000"/>
        <rFont val="Calibri"/>
        <scheme val="minor"/>
      </rPr>
      <t xml:space="preserve">January 2025
The credit level is 41,996 credits with a projected 482 credits potential withdrawal which would be a 41,514 credit outturn; 95% to target at this point in the year. The College noted Modern Apprenticeship Contract achievement rate was 42.9% in quarter 2 but this been increased to 70% by quarter 3.  Monitiring of MA contracts is in progress, ensuring Curriculum areas have oversight from early stage. 
</t>
    </r>
  </si>
  <si>
    <t xml:space="preserve">The College had a developed Business Continuity Plan embedded prior to the COVID pandemic and has built on that via infrastructure improvements and additions utilising additional SFC ring-fenced funding. 
The BCP will be presented to the SLT over the coming weeks, there is a lot of work for managers to complete.
January 2025
The College remains positive about its current procedures for Business Continuity, owing to the impact of Storm Eowyn on 24 January 2025.  This event enab;led the College to test procedures for the closure of the Colllege at short notice with staff and student communications being received on a timely basis. 
</t>
  </si>
  <si>
    <t>Jan 2024
Review of documentation for IT and cyber will be completed over the next few months
Nov 2024
Moved to green a low impact as the audit recommendations and completion of regular security reviews continue. No further actions required.</t>
  </si>
  <si>
    <r>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Novust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r>
    <r>
      <rPr>
        <b/>
        <sz val="11"/>
        <color rgb="FF000000"/>
        <rFont val="Calibri"/>
        <scheme val="minor"/>
      </rPr>
      <t xml:space="preserve">January 2025
The College currently has a Safeguarding &amp; Child Protection Evaluation Action Plan in place until the end of academic year 2024/25.  Key actions are designed to progress the priorities to ensure that Safeguarding and health and wellbeing of students and staff is taken seriously. </t>
    </r>
  </si>
  <si>
    <r>
      <t xml:space="preserve">January 2023
Await update from the Value Money group on 26 January 2023
April 2023
Indicative grant in aid allocation received; expectation of flat cash settlement confirmed.  Budgeting exercise already commenced on this assumption.  
Novust 2023
Staffing budget linked to Curriculum Plan. which will incease efficiency and improve staff utilisation.
November 2024
The College recognises that it is in a period of transformation and while it is hoped that the College will develop greater financial stability through rationalisation and streamlining of cost base in the next 12 months, the outputs from that are current unknown.
</t>
    </r>
    <r>
      <rPr>
        <b/>
        <sz val="11"/>
        <color rgb="FF000000"/>
        <rFont val="Calibri"/>
        <scheme val="minor"/>
      </rPr>
      <t xml:space="preserve">January 2025
 The College recognises that following the conclusion of the 2023/24 Annual Financial Statements cycle during which the Government removed its explicit commitment to fund National job evaluation exercise, the College sector is now facing significant exposure to funding job evaluation liabilities directly when the National Bargaining initiative completes without firm assurances.  </t>
    </r>
  </si>
  <si>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Novust 2022
Strategy Day planned for Novust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Nov 2023
5 new Board members appointed over the summer. Board Development day held in Novust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</si>
  <si>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r>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Nov 2024
Completion of the ROPA's in the departments will improve this score to green as the understanding of data will be key for compliance. Data protection risk register has been created, to be added to the risk management group. Other area's need to feed into this for compliance reasons, ownership currently with Head of MIS however, other risk management group members must review this item
</t>
    </r>
    <r>
      <rPr>
        <b/>
        <sz val="11"/>
        <rFont val="Calibri"/>
        <family val="2"/>
        <scheme val="minor"/>
      </rPr>
      <t>Jan 2025</t>
    </r>
    <r>
      <rPr>
        <sz val="11"/>
        <rFont val="Calibri"/>
        <family val="2"/>
        <scheme val="minor"/>
      </rPr>
      <t xml:space="preserve">
</t>
    </r>
    <r>
      <rPr>
        <b/>
        <sz val="11"/>
        <rFont val="Calibri"/>
        <family val="2"/>
        <scheme val="minor"/>
      </rPr>
      <t>Progress is continuing with the records or processing with meetings taking place within each department in the college, ETA for completion is Jun 2025 with a an update to the data protection working group</t>
    </r>
  </si>
  <si>
    <t>Technology</t>
  </si>
  <si>
    <t>Information</t>
  </si>
  <si>
    <t>Security</t>
  </si>
  <si>
    <t>Reputational</t>
  </si>
  <si>
    <t>Operations</t>
  </si>
  <si>
    <t>Financial</t>
  </si>
  <si>
    <t>Risk Appetite Category</t>
  </si>
  <si>
    <t>1, 2, 3, 5</t>
  </si>
  <si>
    <t>9, 12</t>
  </si>
  <si>
    <t>4, 6, 11, 15</t>
  </si>
  <si>
    <t>n/a</t>
  </si>
  <si>
    <t xml:space="preserve">Guiding principles or rules in place that are receptive to considered risk taking in organisational actions and the pursuit of priorities.  Organisational strategy is refreshed at 2-3 year intervals   </t>
  </si>
  <si>
    <t xml:space="preserve">Innovation supported, with clear demonstration of benefit / improvement in management control. Responsibility for noncritical decisions may be devolved. </t>
  </si>
  <si>
    <t>Want to be reasonably sure we would win any challenge.</t>
  </si>
  <si>
    <t xml:space="preserve">Recommendation to follow strict policies for purchase, rental, disposal, construction, and refurbishment that ensures producing good value for money. </t>
  </si>
  <si>
    <t>Seek safe delivery options with little residual financial loss only if it could yield upside opportunities.</t>
  </si>
  <si>
    <t xml:space="preserve">Innovation supported, with demonstration of benefit / improvement in service delivery. Responsibility for non-critical decisions may be devolved. </t>
  </si>
  <si>
    <t>Systems / technology developments considered to enable improved delivery. Agile principles may be followed.</t>
  </si>
  <si>
    <t>Accept need for operational effectiveness with risk mitigated through careful management limiting distribution</t>
  </si>
  <si>
    <t>Limited security risks accepted to support business need, with appropriate checks and balances in place: • Adherence to FCDO travel restrictions • Vetting levels may flex within teams, as required • Controls managing staff and limiting visitor access to information, assets and estate. • Staff personal devices may be used for limited official tasks with appropriate permissions.</t>
  </si>
  <si>
    <t>Innovation supported, with demonstration of commensurate improvements in management control. Responsibility for noncritical decisions may be devolved. Plans aligned with functional standards and organisational governance</t>
  </si>
  <si>
    <t xml:space="preserve">Appetite for risk taking limited to those events where there is little chance of any significant repercussion for the organisation. </t>
  </si>
  <si>
    <t xml:space="preserve">Willing to consider low risk actions which support delivery of priorities and objectives.  Processes, and oversight / monitoring arrangements enable limited risk taking. Organisational controls maximise fraud prevention, detection and deterrence through robust controls and sanctions. </t>
  </si>
  <si>
    <t>Dated reviewed by RMG</t>
  </si>
  <si>
    <t>Next date of review (Exp. not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</si>
</sst>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59"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sz val="11"/>
      <color rgb="FF000000"/>
      <name val="Arial"/>
      <family val="2"/>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scheme val="minor"/>
    </font>
    <font>
      <sz val="11"/>
      <name val="Calibri"/>
      <scheme val="minor"/>
    </font>
    <font>
      <sz val="12"/>
      <color theme="1"/>
      <name val="Arial"/>
      <family val="2"/>
      <charset val="1"/>
    </font>
    <font>
      <sz val="11"/>
      <color rgb="FF000000"/>
      <name val="Calibri"/>
      <family val="2"/>
      <scheme val="minor"/>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sz val="11"/>
      <color theme="1"/>
      <name val="Calibri"/>
      <scheme val="minor"/>
    </font>
    <font>
      <b/>
      <sz val="11"/>
      <color indexed="9"/>
      <name val="Calibri"/>
      <scheme val="minor"/>
    </font>
    <font>
      <b/>
      <sz val="10"/>
      <color theme="1"/>
      <name val="Arial"/>
      <family val="2"/>
    </font>
    <font>
      <b/>
      <sz val="9"/>
      <color indexed="9"/>
      <name val="Arial"/>
      <family val="2"/>
    </font>
    <font>
      <b/>
      <sz val="11"/>
      <name val="Calibri"/>
      <scheme val="minor"/>
    </font>
    <font>
      <b/>
      <sz val="14"/>
      <color rgb="FF000000"/>
      <name val="Calibri"/>
    </font>
    <font>
      <b/>
      <sz val="11"/>
      <color rgb="FFFFFFFF"/>
      <name val="Calibri"/>
    </font>
    <font>
      <sz val="11"/>
      <color rgb="FF000000"/>
      <name val="Calibri"/>
    </font>
    <font>
      <b/>
      <sz val="11"/>
      <color rgb="FF000000"/>
      <name val="Calibri"/>
    </font>
    <font>
      <sz val="11"/>
      <name val="Calibri"/>
    </font>
    <font>
      <b/>
      <sz val="11"/>
      <name val="Calibri"/>
    </font>
    <font>
      <b/>
      <sz val="11"/>
      <color rgb="FF000000"/>
      <name val="Calibri"/>
      <family val="2"/>
    </font>
    <font>
      <sz val="10"/>
      <name val="Calibri"/>
    </font>
    <font>
      <b/>
      <sz val="10"/>
      <color rgb="FF000000"/>
      <name val="Calibri"/>
    </font>
    <font>
      <b/>
      <sz val="11"/>
      <color rgb="FF000000"/>
      <name val="Calibri"/>
      <scheme val="minor"/>
    </font>
    <font>
      <b/>
      <sz val="11"/>
      <color rgb="FFFF0000"/>
      <name val="Calibri"/>
      <scheme val="minor"/>
    </font>
    <font>
      <b/>
      <sz val="11"/>
      <color theme="1"/>
      <name val="Calibri"/>
      <scheme val="minor"/>
    </font>
  </fonts>
  <fills count="23">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1F497D"/>
        <bgColor rgb="FF000000"/>
      </patternFill>
    </fill>
    <fill>
      <patternFill patternType="solid">
        <fgColor rgb="FF005B82"/>
        <bgColor rgb="FF000000"/>
      </patternFill>
    </fill>
    <fill>
      <patternFill patternType="solid">
        <fgColor rgb="FFFF0000"/>
        <bgColor rgb="FF000000"/>
      </patternFill>
    </fill>
    <fill>
      <patternFill patternType="solid">
        <fgColor rgb="FFC0504D"/>
        <bgColor rgb="FF000000"/>
      </patternFill>
    </fill>
    <fill>
      <patternFill patternType="solid">
        <fgColor rgb="FF00B050"/>
        <bgColor rgb="FF000000"/>
      </patternFill>
    </fill>
    <fill>
      <patternFill patternType="solid">
        <fgColor rgb="FFED7D31"/>
        <bgColor rgb="FF00000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top/>
      <bottom style="thin">
        <color auto="1"/>
      </bottom>
      <diagonal/>
    </border>
  </borders>
  <cellStyleXfs count="3">
    <xf numFmtId="0" fontId="0" fillId="0" borderId="0"/>
    <xf numFmtId="0" fontId="13" fillId="0" borderId="0"/>
    <xf numFmtId="0" fontId="5" fillId="0" borderId="0"/>
  </cellStyleXfs>
  <cellXfs count="267">
    <xf numFmtId="0" fontId="0" fillId="0" borderId="0" xfId="0"/>
    <xf numFmtId="0" fontId="7" fillId="0" borderId="0" xfId="0" applyFont="1" applyAlignment="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0" borderId="1" xfId="0" applyFont="1" applyBorder="1" applyAlignment="1">
      <alignment horizontal="center" vertical="top" wrapText="1"/>
    </xf>
    <xf numFmtId="14" fontId="7" fillId="0" borderId="1" xfId="0" applyNumberFormat="1"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8" fillId="0" borderId="0" xfId="0" applyFont="1" applyAlignment="1">
      <alignment horizontal="center" vertical="center" wrapText="1"/>
    </xf>
    <xf numFmtId="0" fontId="7" fillId="0" borderId="0" xfId="0" applyFont="1" applyAlignment="1">
      <alignment vertical="center" wrapText="1"/>
    </xf>
    <xf numFmtId="0" fontId="8" fillId="6" borderId="1" xfId="0" applyFont="1" applyFill="1" applyBorder="1" applyAlignment="1">
      <alignment horizontal="center" vertical="top" wrapText="1"/>
    </xf>
    <xf numFmtId="0" fontId="8" fillId="10" borderId="1" xfId="0" applyFont="1" applyFill="1" applyBorder="1" applyAlignment="1">
      <alignment horizontal="center" vertical="top" wrapText="1"/>
    </xf>
    <xf numFmtId="0" fontId="8" fillId="11" borderId="1" xfId="0" applyFont="1" applyFill="1" applyBorder="1" applyAlignment="1">
      <alignment horizontal="center" vertical="top" wrapText="1"/>
    </xf>
    <xf numFmtId="0" fontId="15" fillId="0" borderId="0" xfId="0" applyFont="1"/>
    <xf numFmtId="0" fontId="11" fillId="0" borderId="0" xfId="0" applyFont="1" applyAlignment="1">
      <alignment horizontal="left" vertical="center" wrapText="1"/>
    </xf>
    <xf numFmtId="0" fontId="7" fillId="0" borderId="0" xfId="0" applyFont="1" applyAlignment="1">
      <alignment horizontal="left" vertical="center" wrapText="1"/>
    </xf>
    <xf numFmtId="0" fontId="8" fillId="4" borderId="0" xfId="0" applyFont="1" applyFill="1" applyAlignment="1">
      <alignment horizontal="left" vertical="center" wrapText="1"/>
    </xf>
    <xf numFmtId="0" fontId="8" fillId="0" borderId="0" xfId="0" quotePrefix="1" applyFont="1" applyAlignment="1">
      <alignment horizontal="right" vertical="center" wrapText="1"/>
    </xf>
    <xf numFmtId="0" fontId="17" fillId="5" borderId="1" xfId="0"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top" wrapText="1"/>
    </xf>
    <xf numFmtId="164" fontId="7" fillId="0" borderId="1" xfId="0" applyNumberFormat="1" applyFont="1" applyBorder="1" applyAlignment="1">
      <alignment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vertical="top" wrapText="1"/>
    </xf>
    <xf numFmtId="0" fontId="22" fillId="0" borderId="0" xfId="0" applyFont="1"/>
    <xf numFmtId="0" fontId="6" fillId="0" borderId="0" xfId="0" applyFont="1"/>
    <xf numFmtId="49" fontId="20" fillId="0" borderId="0" xfId="0" applyNumberFormat="1" applyFont="1" applyAlignment="1">
      <alignment horizontal="right"/>
    </xf>
    <xf numFmtId="0" fontId="20" fillId="0" borderId="0" xfId="0" applyFont="1"/>
    <xf numFmtId="0" fontId="20" fillId="0" borderId="0" xfId="0" applyFont="1" applyAlignment="1">
      <alignment horizontal="right"/>
    </xf>
    <xf numFmtId="0" fontId="24" fillId="0" borderId="1" xfId="0" applyFont="1" applyBorder="1" applyAlignment="1">
      <alignment vertical="top" wrapText="1"/>
    </xf>
    <xf numFmtId="0" fontId="24" fillId="0" borderId="1" xfId="0" applyFont="1" applyBorder="1" applyAlignment="1">
      <alignment horizontal="left" vertical="top" wrapText="1"/>
    </xf>
    <xf numFmtId="0" fontId="26" fillId="0" borderId="0" xfId="0" applyFont="1"/>
    <xf numFmtId="0" fontId="25" fillId="0" borderId="0" xfId="0" applyFont="1" applyAlignment="1">
      <alignment vertical="center" wrapText="1"/>
    </xf>
    <xf numFmtId="0" fontId="27" fillId="0" borderId="1" xfId="0" applyFont="1" applyBorder="1" applyAlignment="1">
      <alignment vertical="top" wrapText="1"/>
    </xf>
    <xf numFmtId="0" fontId="8" fillId="0" borderId="0" xfId="1" applyFont="1" applyAlignment="1">
      <alignment horizontal="center" vertical="top" wrapText="1"/>
    </xf>
    <xf numFmtId="0" fontId="30" fillId="12" borderId="0" xfId="1" applyFont="1" applyFill="1" applyAlignment="1">
      <alignment horizontal="left" vertical="top"/>
    </xf>
    <xf numFmtId="0" fontId="31" fillId="0" borderId="0" xfId="1" applyFont="1" applyAlignment="1">
      <alignment vertical="top" wrapText="1"/>
    </xf>
    <xf numFmtId="0" fontId="7" fillId="0" borderId="0" xfId="1" applyFont="1" applyAlignment="1">
      <alignment vertical="top" wrapText="1"/>
    </xf>
    <xf numFmtId="0" fontId="32" fillId="0" borderId="0" xfId="1" applyFont="1" applyAlignment="1">
      <alignment vertical="top" wrapText="1"/>
    </xf>
    <xf numFmtId="0" fontId="8" fillId="0" borderId="0" xfId="1" applyFont="1" applyAlignment="1">
      <alignment horizontal="right" vertical="top" wrapText="1"/>
    </xf>
    <xf numFmtId="0" fontId="20" fillId="0" borderId="0" xfId="1" applyFont="1" applyAlignment="1">
      <alignment horizontal="right" vertical="top" wrapText="1"/>
    </xf>
    <xf numFmtId="0" fontId="20" fillId="0" borderId="0" xfId="1" applyFont="1" applyAlignment="1">
      <alignment vertical="top" wrapText="1"/>
    </xf>
    <xf numFmtId="0" fontId="31" fillId="0" borderId="0" xfId="1" applyFont="1" applyAlignment="1">
      <alignment horizontal="center" vertical="top" wrapText="1"/>
    </xf>
    <xf numFmtId="0" fontId="30" fillId="0" borderId="0" xfId="1" applyFont="1" applyAlignment="1">
      <alignment vertical="top" wrapText="1"/>
    </xf>
    <xf numFmtId="0" fontId="5" fillId="0" borderId="0" xfId="2" applyAlignment="1">
      <alignment horizontal="center"/>
    </xf>
    <xf numFmtId="0" fontId="5" fillId="0" borderId="0" xfId="2"/>
    <xf numFmtId="0" fontId="34" fillId="0" borderId="2" xfId="2" applyFont="1" applyBorder="1" applyAlignment="1">
      <alignment vertical="center" wrapText="1"/>
    </xf>
    <xf numFmtId="0" fontId="5" fillId="0" borderId="2" xfId="2" applyBorder="1"/>
    <xf numFmtId="0" fontId="34" fillId="0" borderId="0" xfId="2" applyFont="1" applyAlignment="1">
      <alignment horizontal="center" vertical="center" wrapText="1"/>
    </xf>
    <xf numFmtId="0" fontId="34" fillId="0" borderId="14" xfId="2" applyFont="1" applyBorder="1" applyAlignment="1">
      <alignment vertical="center" wrapText="1"/>
    </xf>
    <xf numFmtId="0" fontId="34" fillId="0" borderId="15" xfId="2" applyFont="1" applyBorder="1" applyAlignment="1">
      <alignment vertical="center" wrapText="1"/>
    </xf>
    <xf numFmtId="0" fontId="34" fillId="0" borderId="16" xfId="2" applyFont="1" applyBorder="1" applyAlignment="1">
      <alignment vertical="center" wrapText="1"/>
    </xf>
    <xf numFmtId="0" fontId="34" fillId="0" borderId="17" xfId="2" applyFont="1" applyBorder="1" applyAlignment="1">
      <alignment vertical="center" wrapText="1"/>
    </xf>
    <xf numFmtId="0" fontId="34" fillId="0" borderId="18" xfId="2" applyFont="1" applyBorder="1" applyAlignment="1">
      <alignment vertical="center" wrapText="1"/>
    </xf>
    <xf numFmtId="0" fontId="34" fillId="0" borderId="19" xfId="2" applyFont="1" applyBorder="1" applyAlignment="1">
      <alignment horizontal="center" vertical="center" wrapText="1"/>
    </xf>
    <xf numFmtId="0" fontId="35" fillId="0" borderId="20" xfId="2" applyFont="1" applyBorder="1" applyAlignment="1">
      <alignment vertical="center" wrapText="1"/>
    </xf>
    <xf numFmtId="0" fontId="35" fillId="0" borderId="20" xfId="2" applyFont="1" applyBorder="1" applyAlignment="1">
      <alignment horizontal="center" vertical="center" wrapText="1"/>
    </xf>
    <xf numFmtId="0" fontId="35" fillId="13" borderId="21" xfId="2" applyFont="1" applyFill="1" applyBorder="1" applyAlignment="1">
      <alignment horizontal="center" vertical="center" wrapText="1"/>
    </xf>
    <xf numFmtId="0" fontId="35" fillId="7" borderId="22" xfId="2" applyFont="1" applyFill="1" applyBorder="1" applyAlignment="1">
      <alignment horizontal="center" vertical="center" wrapText="1"/>
    </xf>
    <xf numFmtId="0" fontId="35" fillId="7" borderId="23" xfId="2" applyFont="1" applyFill="1" applyBorder="1" applyAlignment="1">
      <alignment horizontal="center" vertical="center" wrapText="1"/>
    </xf>
    <xf numFmtId="0" fontId="35" fillId="8" borderId="22" xfId="2" applyFont="1" applyFill="1" applyBorder="1" applyAlignment="1">
      <alignment horizontal="center" vertical="center" wrapText="1"/>
    </xf>
    <xf numFmtId="0" fontId="35" fillId="8" borderId="1" xfId="2" applyFont="1" applyFill="1" applyBorder="1" applyAlignment="1">
      <alignment horizontal="center" vertical="center" wrapText="1"/>
    </xf>
    <xf numFmtId="0" fontId="35" fillId="0" borderId="19" xfId="2" applyFont="1" applyBorder="1" applyAlignment="1">
      <alignment horizontal="center" vertical="center" wrapText="1"/>
    </xf>
    <xf numFmtId="0" fontId="36" fillId="0" borderId="1" xfId="2" applyFont="1" applyBorder="1" applyAlignment="1">
      <alignment vertical="center" wrapText="1"/>
    </xf>
    <xf numFmtId="0" fontId="36" fillId="0" borderId="1" xfId="2" applyFont="1" applyBorder="1" applyAlignment="1">
      <alignment horizontal="center" vertical="center" wrapText="1"/>
    </xf>
    <xf numFmtId="0" fontId="35" fillId="0" borderId="2" xfId="2" applyFont="1" applyBorder="1" applyAlignment="1">
      <alignment vertical="center" wrapText="1"/>
    </xf>
    <xf numFmtId="0" fontId="35" fillId="0" borderId="2" xfId="2" applyFont="1" applyBorder="1" applyAlignment="1">
      <alignment horizontal="center" vertical="center" wrapText="1"/>
    </xf>
    <xf numFmtId="0" fontId="35" fillId="13" borderId="2" xfId="2" applyFont="1" applyFill="1" applyBorder="1" applyAlignment="1">
      <alignment horizontal="center" vertical="center" wrapText="1"/>
    </xf>
    <xf numFmtId="0" fontId="35" fillId="7" borderId="24" xfId="2" applyFont="1" applyFill="1" applyBorder="1" applyAlignment="1">
      <alignment horizontal="center" vertical="center" wrapText="1"/>
    </xf>
    <xf numFmtId="0" fontId="35" fillId="0" borderId="25" xfId="2" applyFont="1" applyBorder="1" applyAlignment="1">
      <alignment horizontal="center" vertical="center" wrapText="1"/>
    </xf>
    <xf numFmtId="49" fontId="35" fillId="8" borderId="2" xfId="2" applyNumberFormat="1" applyFont="1" applyFill="1" applyBorder="1" applyAlignment="1">
      <alignment horizontal="center" vertical="center" wrapText="1"/>
    </xf>
    <xf numFmtId="0" fontId="36" fillId="0" borderId="27" xfId="2" applyFont="1" applyBorder="1" applyAlignment="1">
      <alignment vertical="center" wrapText="1"/>
    </xf>
    <xf numFmtId="0" fontId="35" fillId="0" borderId="27" xfId="2" applyFont="1" applyBorder="1" applyAlignment="1">
      <alignment horizontal="center" vertical="center" wrapText="1"/>
    </xf>
    <xf numFmtId="0" fontId="35" fillId="14" borderId="28" xfId="2" applyFont="1" applyFill="1" applyBorder="1" applyAlignment="1">
      <alignment horizontal="center" vertical="center" wrapText="1"/>
    </xf>
    <xf numFmtId="0" fontId="35" fillId="13" borderId="5" xfId="2" applyFont="1" applyFill="1" applyBorder="1" applyAlignment="1">
      <alignment horizontal="center" vertical="center" wrapText="1"/>
    </xf>
    <xf numFmtId="0" fontId="35" fillId="7" borderId="29" xfId="2" applyFont="1" applyFill="1" applyBorder="1" applyAlignment="1">
      <alignment horizontal="center" vertical="center" wrapText="1"/>
    </xf>
    <xf numFmtId="0" fontId="35" fillId="0" borderId="16" xfId="2" applyFont="1" applyBorder="1" applyAlignment="1">
      <alignment horizontal="center" vertical="center" wrapText="1"/>
    </xf>
    <xf numFmtId="0" fontId="35" fillId="0" borderId="30" xfId="2" applyFont="1" applyBorder="1" applyAlignment="1">
      <alignment vertical="center" wrapText="1"/>
    </xf>
    <xf numFmtId="49" fontId="35" fillId="7" borderId="30" xfId="2" applyNumberFormat="1" applyFont="1" applyFill="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vertical="center" wrapText="1"/>
    </xf>
    <xf numFmtId="0" fontId="35" fillId="14" borderId="32" xfId="2" applyFont="1" applyFill="1" applyBorder="1" applyAlignment="1">
      <alignment horizontal="center" vertical="center" wrapText="1"/>
    </xf>
    <xf numFmtId="0" fontId="35" fillId="13" borderId="22" xfId="2" applyFont="1" applyFill="1" applyBorder="1" applyAlignment="1">
      <alignment horizontal="center" vertical="center" wrapText="1"/>
    </xf>
    <xf numFmtId="0" fontId="35" fillId="0" borderId="33" xfId="2" applyFont="1" applyBorder="1" applyAlignment="1">
      <alignment horizontal="center" vertical="center" wrapText="1"/>
    </xf>
    <xf numFmtId="0" fontId="35" fillId="0" borderId="34" xfId="2" applyFont="1" applyBorder="1" applyAlignment="1">
      <alignment vertical="center" wrapText="1"/>
    </xf>
    <xf numFmtId="49" fontId="35" fillId="13" borderId="34" xfId="2" applyNumberFormat="1" applyFont="1" applyFill="1" applyBorder="1" applyAlignment="1">
      <alignment horizontal="center" vertical="center" wrapText="1"/>
    </xf>
    <xf numFmtId="0" fontId="35" fillId="14" borderId="1" xfId="2" applyFont="1" applyFill="1" applyBorder="1" applyAlignment="1">
      <alignment horizontal="center" vertical="center" wrapText="1"/>
    </xf>
    <xf numFmtId="0" fontId="35" fillId="14" borderId="27" xfId="2" applyFont="1" applyFill="1" applyBorder="1" applyAlignment="1">
      <alignment horizontal="center" vertical="center" wrapText="1"/>
    </xf>
    <xf numFmtId="0" fontId="35" fillId="0" borderId="27" xfId="2" applyFont="1" applyBorder="1" applyAlignment="1">
      <alignment vertical="center" wrapText="1"/>
    </xf>
    <xf numFmtId="49" fontId="35" fillId="14" borderId="27" xfId="2" applyNumberFormat="1" applyFont="1" applyFill="1" applyBorder="1" applyAlignment="1">
      <alignment horizontal="center" vertical="center" wrapText="1"/>
    </xf>
    <xf numFmtId="0" fontId="35" fillId="0" borderId="4"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0" xfId="2" applyFont="1" applyAlignment="1">
      <alignment vertical="top" wrapText="1"/>
    </xf>
    <xf numFmtId="0" fontId="34" fillId="0" borderId="1" xfId="2" applyFont="1" applyBorder="1" applyAlignment="1">
      <alignment vertical="center" wrapText="1"/>
    </xf>
    <xf numFmtId="0" fontId="35" fillId="0" borderId="1" xfId="2" applyFont="1" applyBorder="1" applyAlignment="1">
      <alignment horizontal="center" vertical="center" textRotation="90" wrapText="1"/>
    </xf>
    <xf numFmtId="0" fontId="35" fillId="0" borderId="32" xfId="2" applyFont="1" applyBorder="1" applyAlignment="1">
      <alignment vertical="center" wrapText="1"/>
    </xf>
    <xf numFmtId="0" fontId="35" fillId="0" borderId="5" xfId="2" applyFont="1" applyBorder="1" applyAlignment="1">
      <alignment vertical="center" wrapText="1"/>
    </xf>
    <xf numFmtId="0" fontId="35" fillId="0" borderId="39" xfId="2" applyFont="1" applyBorder="1" applyAlignment="1">
      <alignment vertical="center" wrapText="1"/>
    </xf>
    <xf numFmtId="0" fontId="35" fillId="0" borderId="33" xfId="2" applyFont="1" applyBorder="1" applyAlignment="1">
      <alignment vertical="center" wrapText="1"/>
    </xf>
    <xf numFmtId="0" fontId="34" fillId="0" borderId="0" xfId="2" applyFont="1" applyAlignment="1">
      <alignment vertical="center" wrapText="1"/>
    </xf>
    <xf numFmtId="15" fontId="35" fillId="0" borderId="0" xfId="2" applyNumberFormat="1" applyFont="1" applyAlignment="1">
      <alignment horizontal="center" vertical="center" textRotation="90" wrapText="1"/>
    </xf>
    <xf numFmtId="0" fontId="35" fillId="0" borderId="0" xfId="2" applyFont="1" applyAlignment="1">
      <alignment vertical="center" wrapText="1"/>
    </xf>
    <xf numFmtId="0" fontId="36" fillId="0" borderId="0" xfId="2" applyFont="1" applyAlignment="1">
      <alignment vertical="center" wrapText="1"/>
    </xf>
    <xf numFmtId="0" fontId="27" fillId="0" borderId="1" xfId="2" applyFont="1" applyBorder="1" applyAlignment="1">
      <alignment vertical="top" wrapText="1"/>
    </xf>
    <xf numFmtId="0" fontId="27" fillId="0" borderId="0" xfId="2" applyFont="1" applyAlignment="1">
      <alignment vertical="top" wrapText="1"/>
    </xf>
    <xf numFmtId="0" fontId="35" fillId="0" borderId="0" xfId="2" applyFont="1"/>
    <xf numFmtId="0" fontId="14" fillId="0" borderId="0" xfId="0" applyFont="1"/>
    <xf numFmtId="0" fontId="5" fillId="0" borderId="0" xfId="2" applyAlignment="1">
      <alignment wrapText="1"/>
    </xf>
    <xf numFmtId="0" fontId="35" fillId="13" borderId="1" xfId="2" applyFont="1" applyFill="1" applyBorder="1" applyAlignment="1">
      <alignment horizontal="center" vertical="center" wrapText="1"/>
    </xf>
    <xf numFmtId="0" fontId="35" fillId="14" borderId="1" xfId="2" applyFont="1" applyFill="1" applyBorder="1" applyAlignment="1">
      <alignment horizontal="right" vertical="center" wrapText="1"/>
    </xf>
    <xf numFmtId="0" fontId="35" fillId="13" borderId="1" xfId="2" applyFont="1" applyFill="1" applyBorder="1" applyAlignment="1">
      <alignment horizontal="right" vertical="center" wrapText="1"/>
    </xf>
    <xf numFmtId="0" fontId="35" fillId="8" borderId="1" xfId="2" applyFont="1" applyFill="1" applyBorder="1" applyAlignment="1">
      <alignment horizontal="right" vertical="center" wrapText="1"/>
    </xf>
    <xf numFmtId="0" fontId="29" fillId="0" borderId="1" xfId="0" applyFont="1" applyBorder="1" applyAlignment="1">
      <alignment vertical="center" wrapText="1"/>
    </xf>
    <xf numFmtId="0" fontId="37" fillId="9" borderId="1" xfId="0" applyFont="1" applyFill="1" applyBorder="1"/>
    <xf numFmtId="0" fontId="29" fillId="0" borderId="0" xfId="0" applyFont="1" applyAlignment="1">
      <alignment vertical="center" wrapText="1"/>
    </xf>
    <xf numFmtId="0" fontId="19" fillId="0" borderId="0" xfId="2" applyFont="1"/>
    <xf numFmtId="0" fontId="6" fillId="0" borderId="0" xfId="0" applyFont="1" applyAlignment="1">
      <alignment wrapText="1"/>
    </xf>
    <xf numFmtId="0" fontId="38" fillId="0" borderId="0" xfId="0" applyFont="1" applyAlignment="1">
      <alignment horizontal="center"/>
    </xf>
    <xf numFmtId="49" fontId="35" fillId="0" borderId="0" xfId="2" applyNumberFormat="1" applyFont="1" applyAlignment="1">
      <alignment horizontal="center" vertical="center" wrapText="1"/>
    </xf>
    <xf numFmtId="0" fontId="23" fillId="0" borderId="1" xfId="0" applyFont="1" applyBorder="1" applyAlignment="1">
      <alignment horizontal="center"/>
    </xf>
    <xf numFmtId="49" fontId="38" fillId="14" borderId="1" xfId="2" applyNumberFormat="1" applyFont="1" applyFill="1" applyBorder="1" applyAlignment="1">
      <alignment horizontal="center" vertical="center" wrapText="1"/>
    </xf>
    <xf numFmtId="0" fontId="23" fillId="0" borderId="1" xfId="0" applyFont="1" applyBorder="1" applyAlignment="1">
      <alignment horizontal="center" vertical="center" wrapText="1"/>
    </xf>
    <xf numFmtId="49" fontId="38" fillId="13" borderId="1" xfId="2" applyNumberFormat="1" applyFont="1" applyFill="1" applyBorder="1" applyAlignment="1">
      <alignment horizontal="center" vertical="center" wrapText="1"/>
    </xf>
    <xf numFmtId="49" fontId="38" fillId="7" borderId="1" xfId="2" applyNumberFormat="1" applyFont="1" applyFill="1" applyBorder="1" applyAlignment="1">
      <alignment horizontal="center" vertical="center" wrapText="1"/>
    </xf>
    <xf numFmtId="0" fontId="38" fillId="0" borderId="1" xfId="0" applyFont="1" applyBorder="1" applyAlignment="1">
      <alignment horizontal="center"/>
    </xf>
    <xf numFmtId="49" fontId="38" fillId="8" borderId="1" xfId="2" applyNumberFormat="1" applyFont="1" applyFill="1" applyBorder="1" applyAlignment="1">
      <alignment horizontal="center" vertical="center" wrapText="1"/>
    </xf>
    <xf numFmtId="0" fontId="39" fillId="0" borderId="0" xfId="0" applyFont="1"/>
    <xf numFmtId="0" fontId="39" fillId="0" borderId="0" xfId="0" applyFont="1" applyAlignment="1">
      <alignment horizontal="center"/>
    </xf>
    <xf numFmtId="0" fontId="4" fillId="0" borderId="1" xfId="0" applyFont="1" applyBorder="1" applyAlignment="1">
      <alignment wrapText="1"/>
    </xf>
    <xf numFmtId="0" fontId="18" fillId="0" borderId="1" xfId="0" applyFont="1" applyBorder="1" applyAlignment="1">
      <alignment horizontal="left" vertical="top" wrapText="1"/>
    </xf>
    <xf numFmtId="49" fontId="16" fillId="0" borderId="0" xfId="0" applyNumberFormat="1" applyFont="1" applyAlignment="1">
      <alignment horizontal="left" vertical="top"/>
    </xf>
    <xf numFmtId="49" fontId="0" fillId="0" borderId="0" xfId="0" applyNumberFormat="1" applyAlignment="1">
      <alignment horizontal="left" vertical="top" wrapText="1"/>
    </xf>
    <xf numFmtId="0" fontId="4" fillId="0" borderId="1" xfId="0" applyFont="1" applyBorder="1" applyAlignment="1">
      <alignment horizontal="left" vertical="top" wrapText="1"/>
    </xf>
    <xf numFmtId="0" fontId="40" fillId="9" borderId="1" xfId="0" applyFont="1" applyFill="1" applyBorder="1"/>
    <xf numFmtId="0" fontId="41" fillId="0" borderId="1" xfId="0" applyFont="1" applyBorder="1" applyAlignment="1">
      <alignment vertical="center" wrapText="1"/>
    </xf>
    <xf numFmtId="0" fontId="4" fillId="0" borderId="0" xfId="0" applyFont="1"/>
    <xf numFmtId="0" fontId="28" fillId="0" borderId="1" xfId="0" applyFont="1" applyBorder="1" applyAlignment="1">
      <alignment vertical="top" wrapText="1"/>
    </xf>
    <xf numFmtId="14" fontId="4" fillId="0" borderId="11" xfId="0" applyNumberFormat="1" applyFont="1" applyBorder="1"/>
    <xf numFmtId="0" fontId="4" fillId="0" borderId="0" xfId="0" applyFont="1" applyAlignment="1">
      <alignment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xf numFmtId="0" fontId="42" fillId="0" borderId="1" xfId="0" applyFont="1" applyBorder="1" applyAlignment="1">
      <alignment wrapText="1"/>
    </xf>
    <xf numFmtId="0" fontId="43" fillId="5" borderId="1" xfId="0" applyFont="1" applyFill="1" applyBorder="1" applyAlignment="1">
      <alignment horizontal="center" vertical="center" wrapText="1"/>
    </xf>
    <xf numFmtId="0" fontId="7" fillId="15" borderId="1" xfId="0" applyFont="1" applyFill="1" applyBorder="1" applyAlignment="1">
      <alignment horizontal="center" vertical="top" wrapText="1"/>
    </xf>
    <xf numFmtId="1" fontId="8"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1" fillId="0" borderId="12" xfId="0" applyFont="1" applyBorder="1" applyAlignment="1">
      <alignment horizontal="left" vertical="center" wrapText="1"/>
    </xf>
    <xf numFmtId="0" fontId="41"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 fillId="0" borderId="1" xfId="0" applyFont="1" applyBorder="1" applyAlignment="1">
      <alignment wrapText="1"/>
    </xf>
    <xf numFmtId="0" fontId="16" fillId="0" borderId="0" xfId="0" applyFont="1"/>
    <xf numFmtId="0" fontId="45" fillId="3" borderId="0" xfId="0" applyFont="1" applyFill="1" applyAlignment="1">
      <alignment horizontal="left" vertical="center" wrapText="1"/>
    </xf>
    <xf numFmtId="0" fontId="45" fillId="3" borderId="9" xfId="0" applyFont="1" applyFill="1" applyBorder="1" applyAlignment="1">
      <alignment horizontal="left" vertical="center" wrapText="1"/>
    </xf>
    <xf numFmtId="0" fontId="46" fillId="0" borderId="1" xfId="0" applyFont="1" applyBorder="1" applyAlignment="1">
      <alignment horizontal="center" vertical="center" wrapText="1"/>
    </xf>
    <xf numFmtId="0" fontId="47" fillId="0" borderId="0" xfId="0" applyFont="1"/>
    <xf numFmtId="0" fontId="49" fillId="0" borderId="11" xfId="0" applyFont="1" applyBorder="1"/>
    <xf numFmtId="0" fontId="49" fillId="0" borderId="0" xfId="0" applyFont="1"/>
    <xf numFmtId="0" fontId="50" fillId="0" borderId="0" xfId="0" applyFont="1"/>
    <xf numFmtId="0" fontId="49" fillId="0" borderId="40" xfId="0" applyFont="1" applyBorder="1"/>
    <xf numFmtId="17" fontId="50" fillId="0" borderId="0" xfId="0" applyNumberFormat="1" applyFont="1"/>
    <xf numFmtId="0" fontId="48" fillId="18" borderId="2" xfId="0" applyFont="1" applyFill="1" applyBorder="1" applyAlignment="1">
      <alignment wrapText="1"/>
    </xf>
    <xf numFmtId="0" fontId="48" fillId="18" borderId="22" xfId="0" applyFont="1" applyFill="1" applyBorder="1" applyAlignment="1">
      <alignment wrapText="1"/>
    </xf>
    <xf numFmtId="0" fontId="48" fillId="18" borderId="5" xfId="0" applyFont="1" applyFill="1" applyBorder="1" applyAlignment="1">
      <alignment wrapText="1"/>
    </xf>
    <xf numFmtId="0" fontId="49" fillId="0" borderId="41" xfId="0" applyFont="1" applyBorder="1"/>
    <xf numFmtId="0" fontId="49" fillId="0" borderId="11" xfId="0" applyFont="1" applyBorder="1" applyAlignment="1">
      <alignment wrapText="1"/>
    </xf>
    <xf numFmtId="0" fontId="51" fillId="0" borderId="42" xfId="0" applyFont="1" applyBorder="1" applyAlignment="1">
      <alignment wrapText="1"/>
    </xf>
    <xf numFmtId="0" fontId="52" fillId="19" borderId="1" xfId="0" applyFont="1" applyFill="1" applyBorder="1" applyAlignment="1">
      <alignment wrapText="1"/>
    </xf>
    <xf numFmtId="0" fontId="52" fillId="19" borderId="41" xfId="0" applyFont="1" applyFill="1" applyBorder="1" applyAlignment="1">
      <alignment wrapText="1"/>
    </xf>
    <xf numFmtId="0" fontId="51" fillId="0" borderId="13" xfId="0" applyFont="1" applyBorder="1" applyAlignment="1">
      <alignment wrapText="1"/>
    </xf>
    <xf numFmtId="0" fontId="49" fillId="0" borderId="41" xfId="0" applyFont="1" applyBorder="1" applyAlignment="1">
      <alignment wrapText="1"/>
    </xf>
    <xf numFmtId="0" fontId="49" fillId="0" borderId="43" xfId="0" applyFont="1" applyBorder="1"/>
    <xf numFmtId="0" fontId="49" fillId="0" borderId="40" xfId="0" applyFont="1" applyBorder="1" applyAlignment="1">
      <alignment wrapText="1"/>
    </xf>
    <xf numFmtId="0" fontId="52" fillId="20" borderId="1" xfId="0" applyFont="1" applyFill="1" applyBorder="1" applyAlignment="1">
      <alignment wrapText="1"/>
    </xf>
    <xf numFmtId="0" fontId="51" fillId="0" borderId="44" xfId="0" applyFont="1" applyBorder="1" applyAlignment="1">
      <alignment wrapText="1"/>
    </xf>
    <xf numFmtId="0" fontId="49" fillId="0" borderId="43" xfId="0" applyFont="1" applyBorder="1" applyAlignment="1">
      <alignment wrapText="1"/>
    </xf>
    <xf numFmtId="0" fontId="52" fillId="20" borderId="41" xfId="0" applyFont="1" applyFill="1" applyBorder="1" applyAlignment="1">
      <alignment wrapText="1"/>
    </xf>
    <xf numFmtId="0" fontId="52" fillId="21" borderId="41" xfId="0" applyFont="1" applyFill="1" applyBorder="1" applyAlignment="1">
      <alignment wrapText="1"/>
    </xf>
    <xf numFmtId="0" fontId="49" fillId="0" borderId="42" xfId="0" applyFont="1" applyBorder="1" applyAlignment="1">
      <alignment wrapText="1"/>
    </xf>
    <xf numFmtId="0" fontId="51" fillId="0" borderId="0" xfId="0" applyFont="1" applyAlignment="1">
      <alignment wrapText="1"/>
    </xf>
    <xf numFmtId="0" fontId="49" fillId="0" borderId="8" xfId="0" applyFont="1" applyBorder="1"/>
    <xf numFmtId="0" fontId="52" fillId="0" borderId="0" xfId="0" applyFont="1" applyAlignment="1">
      <alignment wrapText="1"/>
    </xf>
    <xf numFmtId="0" fontId="54" fillId="0" borderId="0" xfId="0" applyFont="1"/>
    <xf numFmtId="16" fontId="51" fillId="21" borderId="0" xfId="0" applyNumberFormat="1" applyFont="1" applyFill="1" applyAlignment="1">
      <alignment wrapText="1"/>
    </xf>
    <xf numFmtId="0" fontId="55" fillId="0" borderId="0" xfId="0" applyFont="1"/>
    <xf numFmtId="16" fontId="51" fillId="22" borderId="0" xfId="0" applyNumberFormat="1" applyFont="1" applyFill="1" applyAlignment="1">
      <alignment wrapText="1"/>
    </xf>
    <xf numFmtId="16" fontId="51" fillId="19" borderId="0" xfId="0" applyNumberFormat="1" applyFont="1" applyFill="1" applyAlignment="1">
      <alignment wrapText="1"/>
    </xf>
    <xf numFmtId="0" fontId="42" fillId="0" borderId="0" xfId="0" applyFont="1"/>
    <xf numFmtId="0" fontId="43" fillId="8" borderId="1" xfId="0" applyFont="1" applyFill="1" applyBorder="1" applyAlignment="1">
      <alignment horizontal="center" vertical="center" wrapText="1"/>
    </xf>
    <xf numFmtId="0" fontId="27" fillId="0" borderId="1" xfId="0" applyFont="1" applyBorder="1" applyAlignment="1">
      <alignment horizontal="left" vertical="top" wrapText="1"/>
    </xf>
    <xf numFmtId="0" fontId="56" fillId="0" borderId="1" xfId="0" applyFont="1" applyBorder="1" applyAlignment="1">
      <alignment vertical="top"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0" fillId="15" borderId="1" xfId="0" applyFont="1" applyFill="1" applyBorder="1" applyAlignment="1">
      <alignment horizontal="left"/>
    </xf>
    <xf numFmtId="49" fontId="16" fillId="0" borderId="0" xfId="0" applyNumberFormat="1" applyFont="1" applyAlignment="1">
      <alignment horizontal="right" wrapText="1"/>
    </xf>
    <xf numFmtId="0" fontId="9" fillId="2" borderId="0" xfId="0" applyFont="1" applyFill="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11" fillId="3" borderId="1" xfId="0" applyFont="1" applyFill="1" applyBorder="1" applyAlignment="1">
      <alignment horizontal="left" vertical="center" wrapText="1"/>
    </xf>
    <xf numFmtId="0" fontId="35" fillId="0" borderId="26" xfId="2" applyFont="1" applyBorder="1" applyAlignment="1">
      <alignment horizontal="left" vertical="top" wrapText="1"/>
    </xf>
    <xf numFmtId="0" fontId="35" fillId="0" borderId="22" xfId="2" applyFont="1" applyBorder="1" applyAlignment="1">
      <alignment horizontal="left" vertical="top" wrapText="1"/>
    </xf>
    <xf numFmtId="0" fontId="35" fillId="0" borderId="14" xfId="2" applyFont="1" applyBorder="1" applyAlignment="1">
      <alignment horizontal="left" vertical="top" wrapText="1"/>
    </xf>
    <xf numFmtId="0" fontId="35" fillId="0" borderId="31" xfId="2" applyFont="1" applyBorder="1" applyAlignment="1">
      <alignment horizontal="left" vertical="top" wrapText="1"/>
    </xf>
    <xf numFmtId="0" fontId="35" fillId="0" borderId="35" xfId="2" applyFont="1" applyBorder="1" applyAlignment="1">
      <alignment horizontal="left" vertical="top" wrapText="1"/>
    </xf>
    <xf numFmtId="0" fontId="35" fillId="0" borderId="36" xfId="2" applyFont="1" applyBorder="1" applyAlignment="1">
      <alignment horizontal="left" vertical="top" wrapText="1"/>
    </xf>
    <xf numFmtId="0" fontId="35" fillId="0" borderId="37" xfId="2" applyFont="1" applyBorder="1" applyAlignment="1">
      <alignment horizontal="left" vertical="top" wrapText="1"/>
    </xf>
    <xf numFmtId="0" fontId="35" fillId="0" borderId="38" xfId="2" applyFont="1" applyBorder="1" applyAlignment="1">
      <alignment horizontal="left" vertical="top" wrapText="1"/>
    </xf>
    <xf numFmtId="165" fontId="30" fillId="0" borderId="0" xfId="1" applyNumberFormat="1" applyFont="1" applyAlignment="1">
      <alignment horizontal="center" vertical="top" wrapText="1"/>
    </xf>
    <xf numFmtId="164" fontId="33" fillId="0" borderId="0" xfId="2" applyNumberFormat="1" applyFont="1" applyAlignment="1">
      <alignment horizontal="left"/>
    </xf>
    <xf numFmtId="164" fontId="5" fillId="0" borderId="0" xfId="2" applyNumberFormat="1" applyAlignment="1">
      <alignment horizontal="left"/>
    </xf>
    <xf numFmtId="0" fontId="34" fillId="0" borderId="2" xfId="2" applyFont="1" applyBorder="1" applyAlignment="1">
      <alignment horizontal="center" vertical="center" wrapText="1"/>
    </xf>
    <xf numFmtId="0" fontId="34" fillId="0" borderId="12" xfId="2" applyFont="1" applyBorder="1" applyAlignment="1">
      <alignment horizontal="left"/>
    </xf>
    <xf numFmtId="0" fontId="34" fillId="0" borderId="13" xfId="2" applyFont="1" applyBorder="1" applyAlignment="1">
      <alignment horizontal="left"/>
    </xf>
    <xf numFmtId="0" fontId="34" fillId="0" borderId="5" xfId="2" applyFont="1" applyBorder="1" applyAlignment="1">
      <alignment horizontal="left"/>
    </xf>
    <xf numFmtId="0" fontId="5" fillId="0" borderId="12" xfId="2" applyBorder="1" applyAlignment="1">
      <alignment horizontal="center"/>
    </xf>
    <xf numFmtId="0" fontId="5" fillId="0" borderId="13" xfId="2" applyBorder="1" applyAlignment="1">
      <alignment horizontal="center"/>
    </xf>
    <xf numFmtId="0" fontId="5" fillId="0" borderId="5" xfId="2" applyBorder="1" applyAlignment="1">
      <alignment horizontal="center"/>
    </xf>
    <xf numFmtId="0" fontId="36" fillId="0" borderId="12" xfId="2" applyFont="1" applyBorder="1" applyAlignment="1">
      <alignment horizontal="left" vertical="center" wrapText="1"/>
    </xf>
    <xf numFmtId="0" fontId="36" fillId="0" borderId="5" xfId="2" applyFont="1" applyBorder="1" applyAlignment="1">
      <alignment horizontal="left" vertical="center" wrapText="1"/>
    </xf>
    <xf numFmtId="0" fontId="48" fillId="17" borderId="0" xfId="0" applyFont="1" applyFill="1" applyAlignment="1">
      <alignment wrapText="1"/>
    </xf>
    <xf numFmtId="0" fontId="48" fillId="17" borderId="9" xfId="0" applyFont="1" applyFill="1" applyBorder="1" applyAlignment="1">
      <alignment wrapText="1"/>
    </xf>
    <xf numFmtId="0" fontId="48" fillId="17" borderId="10" xfId="0" applyFont="1" applyFill="1" applyBorder="1" applyAlignment="1">
      <alignment wrapText="1"/>
    </xf>
    <xf numFmtId="0" fontId="48" fillId="17" borderId="11" xfId="0" applyFont="1" applyFill="1" applyBorder="1" applyAlignment="1">
      <alignment wrapText="1"/>
    </xf>
    <xf numFmtId="0" fontId="52" fillId="0" borderId="6" xfId="0" applyFont="1" applyBorder="1" applyAlignment="1">
      <alignment wrapText="1"/>
    </xf>
    <xf numFmtId="0" fontId="52" fillId="0" borderId="7" xfId="0" applyFont="1" applyBorder="1" applyAlignment="1">
      <alignment wrapText="1"/>
    </xf>
    <xf numFmtId="0" fontId="41" fillId="0" borderId="2" xfId="0" applyFont="1" applyBorder="1" applyAlignment="1">
      <alignment vertical="center" wrapText="1"/>
    </xf>
    <xf numFmtId="0" fontId="41" fillId="0" borderId="0" xfId="0" applyFont="1" applyBorder="1" applyAlignment="1">
      <alignment vertical="center" wrapText="1"/>
    </xf>
    <xf numFmtId="0" fontId="11" fillId="5" borderId="19" xfId="0" applyFont="1" applyFill="1" applyBorder="1" applyAlignment="1">
      <alignment horizontal="center" vertical="center" wrapText="1"/>
    </xf>
    <xf numFmtId="1" fontId="8" fillId="0" borderId="12"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58" fillId="0" borderId="1" xfId="0" applyFont="1" applyBorder="1" applyAlignment="1">
      <alignment horizontal="left" vertical="center"/>
    </xf>
    <xf numFmtId="0" fontId="20" fillId="15" borderId="0" xfId="0" applyFont="1" applyFill="1" applyBorder="1" applyAlignment="1">
      <alignment horizontal="left"/>
    </xf>
    <xf numFmtId="0" fontId="46" fillId="16" borderId="45" xfId="0" applyFont="1" applyFill="1" applyBorder="1" applyAlignment="1">
      <alignment horizontal="left" vertical="top" wrapText="1"/>
    </xf>
    <xf numFmtId="0" fontId="46" fillId="16" borderId="44" xfId="0" applyFont="1" applyFill="1" applyBorder="1" applyAlignment="1">
      <alignment horizontal="left" vertical="top" wrapText="1"/>
    </xf>
    <xf numFmtId="0" fontId="46" fillId="16" borderId="12" xfId="0" applyFont="1" applyFill="1" applyBorder="1" applyAlignment="1">
      <alignment horizontal="left" vertical="top" wrapText="1"/>
    </xf>
    <xf numFmtId="0" fontId="46" fillId="16" borderId="13" xfId="0" applyFont="1" applyFill="1" applyBorder="1" applyAlignment="1">
      <alignment horizontal="left" vertical="top" wrapText="1"/>
    </xf>
    <xf numFmtId="0" fontId="46" fillId="16" borderId="5" xfId="0" applyFont="1" applyFill="1" applyBorder="1" applyAlignment="1">
      <alignment horizontal="left" vertical="top" wrapText="1"/>
    </xf>
    <xf numFmtId="0" fontId="46" fillId="16" borderId="12" xfId="0" applyFont="1" applyFill="1" applyBorder="1" applyAlignment="1">
      <alignment vertical="top" wrapText="1"/>
    </xf>
    <xf numFmtId="0" fontId="46" fillId="16" borderId="13" xfId="0" applyFont="1" applyFill="1" applyBorder="1" applyAlignment="1">
      <alignment vertical="top" wrapText="1"/>
    </xf>
    <xf numFmtId="0" fontId="0" fillId="0" borderId="0" xfId="0" applyAlignment="1">
      <alignment horizontal="left"/>
    </xf>
    <xf numFmtId="0" fontId="11" fillId="5" borderId="3" xfId="0" applyFont="1" applyFill="1" applyBorder="1" applyAlignment="1">
      <alignment horizontal="left" vertical="center" wrapText="1"/>
    </xf>
    <xf numFmtId="0" fontId="4" fillId="0" borderId="1" xfId="0" applyFont="1" applyBorder="1" applyAlignment="1">
      <alignment horizontal="left" wrapText="1"/>
    </xf>
    <xf numFmtId="0" fontId="3" fillId="0" borderId="1" xfId="0" applyFont="1" applyBorder="1" applyAlignment="1">
      <alignment horizontal="left" wrapText="1"/>
    </xf>
    <xf numFmtId="0" fontId="43" fillId="5" borderId="3" xfId="0" applyFont="1" applyFill="1" applyBorder="1" applyAlignment="1">
      <alignment horizontal="left" vertical="center" wrapText="1"/>
    </xf>
    <xf numFmtId="0" fontId="58" fillId="0" borderId="1" xfId="0" applyFont="1" applyBorder="1" applyAlignment="1">
      <alignment horizontal="left"/>
    </xf>
    <xf numFmtId="0" fontId="42" fillId="0" borderId="1" xfId="0" applyFont="1" applyBorder="1" applyAlignment="1">
      <alignment horizontal="left" wrapText="1"/>
    </xf>
    <xf numFmtId="0" fontId="40" fillId="0" borderId="0" xfId="0" applyFont="1" applyFill="1" applyBorder="1"/>
    <xf numFmtId="0" fontId="41" fillId="0" borderId="0" xfId="0" applyFont="1"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14" fontId="1" fillId="0" borderId="11" xfId="0" applyNumberFormat="1" applyFont="1" applyBorder="1"/>
    <xf numFmtId="14" fontId="42" fillId="0" borderId="11" xfId="0" applyNumberFormat="1" applyFont="1" applyBorder="1"/>
    <xf numFmtId="49" fontId="58" fillId="0" borderId="0" xfId="0" applyNumberFormat="1" applyFont="1" applyAlignment="1">
      <alignment horizontal="right"/>
    </xf>
  </cellXfs>
  <cellStyles count="3">
    <cellStyle name="Normal" xfId="0" builtinId="0"/>
    <cellStyle name="Normal 2" xfId="1" xr:uid="{A5F4974C-1DE0-4822-8AB1-A9CDB9D0D5B8}"/>
    <cellStyle name="Normal 4 2" xfId="2" xr:uid="{9655E26B-01DE-4A9B-9C96-7FFCB32CB187}"/>
  </cellStyles>
  <dxfs count="40">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Appetite'!$I$1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09-4A11-BF02-C59B8BB59F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09-4A11-BF02-C59B8BB59F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09-4A11-BF02-C59B8BB59F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09-4A11-BF02-C59B8BB59F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09-4A11-BF02-C59B8BB59F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09-4A11-BF02-C59B8BB59F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6F-463F-A52D-5B9CB7B6A81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66F-463F-A52D-5B9CB7B6A81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66F-463F-A52D-5B9CB7B6A8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66F-463F-A52D-5B9CB7B6A81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66F-463F-A52D-5B9CB7B6A81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66F-463F-A52D-5B9CB7B6A81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66F-463F-A52D-5B9CB7B6A81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66F-463F-A52D-5B9CB7B6A81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566F-463F-A52D-5B9CB7B6A81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D8D-4EDC-A79D-F15C9E74E188}"/>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Appetite'!$H$2:$H$17</c:f>
              <c:strCache>
                <c:ptCount val="6"/>
                <c:pt idx="0">
                  <c:v>Averse</c:v>
                </c:pt>
                <c:pt idx="1">
                  <c:v>Minimal</c:v>
                </c:pt>
                <c:pt idx="2">
                  <c:v>Cautious</c:v>
                </c:pt>
                <c:pt idx="3">
                  <c:v>Balanced</c:v>
                </c:pt>
                <c:pt idx="4">
                  <c:v>Open</c:v>
                </c:pt>
                <c:pt idx="5">
                  <c:v>Eager</c:v>
                </c:pt>
              </c:strCache>
            </c:strRef>
          </c:cat>
          <c:val>
            <c:numRef>
              <c:f>'SLC Board Risk Appetite'!$I$2:$I$17</c:f>
              <c:numCache>
                <c:formatCode>General</c:formatCode>
                <c:ptCount val="16"/>
                <c:pt idx="0">
                  <c:v>0</c:v>
                </c:pt>
                <c:pt idx="1">
                  <c:v>2</c:v>
                </c:pt>
                <c:pt idx="2">
                  <c:v>5</c:v>
                </c:pt>
                <c:pt idx="3">
                  <c:v>0</c:v>
                </c:pt>
                <c:pt idx="4">
                  <c:v>5</c:v>
                </c:pt>
                <c:pt idx="5">
                  <c:v>1</c:v>
                </c:pt>
              </c:numCache>
            </c:numRef>
          </c:val>
          <c:extLst>
            <c:ext xmlns:c16="http://schemas.microsoft.com/office/drawing/2014/chart" uri="{C3380CC4-5D6E-409C-BE32-E72D297353CC}">
              <c16:uniqueId val="{00000002-5015-4628-B4F6-29BBF91A53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361083</xdr:colOff>
      <xdr:row>21</xdr:row>
      <xdr:rowOff>9093</xdr:rowOff>
    </xdr:from>
    <xdr:to>
      <xdr:col>4</xdr:col>
      <xdr:colOff>959459</xdr:colOff>
      <xdr:row>28</xdr:row>
      <xdr:rowOff>46079</xdr:rowOff>
    </xdr:to>
    <xdr:graphicFrame macro="">
      <xdr:nvGraphicFramePr>
        <xdr:cNvPr id="4" name="Chart 1">
          <a:extLst>
            <a:ext uri="{FF2B5EF4-FFF2-40B4-BE49-F238E27FC236}">
              <a16:creationId xmlns:a16="http://schemas.microsoft.com/office/drawing/2014/main" id="{1900A256-754A-6102-5712-297CD730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102613</xdr:colOff>
      <xdr:row>5</xdr:row>
      <xdr:rowOff>788894</xdr:rowOff>
    </xdr:from>
    <xdr:to>
      <xdr:col>5</xdr:col>
      <xdr:colOff>540764</xdr:colOff>
      <xdr:row>5</xdr:row>
      <xdr:rowOff>1055594</xdr:rowOff>
    </xdr:to>
    <xdr:sp macro="" textlink="">
      <xdr:nvSpPr>
        <xdr:cNvPr id="12" name="Oval 27">
          <a:extLst>
            <a:ext uri="{FF2B5EF4-FFF2-40B4-BE49-F238E27FC236}">
              <a16:creationId xmlns:a16="http://schemas.microsoft.com/office/drawing/2014/main" id="{B1ECC3C0-5B0F-4982-BAD4-BACF65FC749B}"/>
            </a:ext>
          </a:extLst>
        </xdr:cNvPr>
        <xdr:cNvSpPr>
          <a:spLocks noChangeArrowheads="1"/>
        </xdr:cNvSpPr>
      </xdr:nvSpPr>
      <xdr:spPr bwMode="auto">
        <a:xfrm>
          <a:off x="7021573" y="2815814"/>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18" name="Oval 27">
          <a:extLst>
            <a:ext uri="{FF2B5EF4-FFF2-40B4-BE49-F238E27FC236}">
              <a16:creationId xmlns:a16="http://schemas.microsoft.com/office/drawing/2014/main" id="{48A301B5-5243-4BCB-BF9F-50C871BDBB61}"/>
            </a:ext>
          </a:extLst>
        </xdr:cNvPr>
        <xdr:cNvSpPr>
          <a:spLocks noChangeArrowheads="1"/>
        </xdr:cNvSpPr>
      </xdr:nvSpPr>
      <xdr:spPr bwMode="auto">
        <a:xfrm>
          <a:off x="7706360" y="2822922"/>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5</xdr:col>
      <xdr:colOff>694765</xdr:colOff>
      <xdr:row>4</xdr:row>
      <xdr:rowOff>67235</xdr:rowOff>
    </xdr:from>
    <xdr:to>
      <xdr:col>5</xdr:col>
      <xdr:colOff>1120588</xdr:colOff>
      <xdr:row>4</xdr:row>
      <xdr:rowOff>493058</xdr:rowOff>
    </xdr:to>
    <xdr:sp macro="" textlink="">
      <xdr:nvSpPr>
        <xdr:cNvPr id="55" name="Oval 1">
          <a:extLst>
            <a:ext uri="{FF2B5EF4-FFF2-40B4-BE49-F238E27FC236}">
              <a16:creationId xmlns:a16="http://schemas.microsoft.com/office/drawing/2014/main" id="{D06B7D2A-9176-75BD-0870-422FB4CEE695}"/>
            </a:ext>
          </a:extLst>
        </xdr:cNvPr>
        <xdr:cNvSpPr/>
      </xdr:nvSpPr>
      <xdr:spPr>
        <a:xfrm>
          <a:off x="7620000" y="1075764"/>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1</a:t>
          </a:r>
        </a:p>
      </xdr:txBody>
    </xdr:sp>
    <xdr:clientData/>
  </xdr:twoCellAnchor>
  <xdr:twoCellAnchor>
    <xdr:from>
      <xdr:col>3</xdr:col>
      <xdr:colOff>1250576</xdr:colOff>
      <xdr:row>4</xdr:row>
      <xdr:rowOff>29135</xdr:rowOff>
    </xdr:from>
    <xdr:to>
      <xdr:col>3</xdr:col>
      <xdr:colOff>1676399</xdr:colOff>
      <xdr:row>4</xdr:row>
      <xdr:rowOff>454958</xdr:rowOff>
    </xdr:to>
    <xdr:sp macro="" textlink="">
      <xdr:nvSpPr>
        <xdr:cNvPr id="56" name="Oval 2">
          <a:extLst>
            <a:ext uri="{FF2B5EF4-FFF2-40B4-BE49-F238E27FC236}">
              <a16:creationId xmlns:a16="http://schemas.microsoft.com/office/drawing/2014/main" id="{1575A0B1-6BF6-45EC-8290-4998D131EC8A}"/>
            </a:ext>
          </a:extLst>
        </xdr:cNvPr>
        <xdr:cNvSpPr/>
      </xdr:nvSpPr>
      <xdr:spPr>
        <a:xfrm>
          <a:off x="5060576" y="1037664"/>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2</a:t>
          </a:r>
        </a:p>
      </xdr:txBody>
    </xdr:sp>
    <xdr:clientData/>
  </xdr:twoCellAnchor>
  <xdr:twoCellAnchor>
    <xdr:from>
      <xdr:col>2</xdr:col>
      <xdr:colOff>741829</xdr:colOff>
      <xdr:row>4</xdr:row>
      <xdr:rowOff>35859</xdr:rowOff>
    </xdr:from>
    <xdr:to>
      <xdr:col>2</xdr:col>
      <xdr:colOff>1167652</xdr:colOff>
      <xdr:row>4</xdr:row>
      <xdr:rowOff>461682</xdr:rowOff>
    </xdr:to>
    <xdr:sp macro="" textlink="">
      <xdr:nvSpPr>
        <xdr:cNvPr id="57" name="Oval 3">
          <a:extLst>
            <a:ext uri="{FF2B5EF4-FFF2-40B4-BE49-F238E27FC236}">
              <a16:creationId xmlns:a16="http://schemas.microsoft.com/office/drawing/2014/main" id="{916D16C0-9A3F-41DC-BFFC-1C92DCD59276}"/>
            </a:ext>
          </a:extLst>
        </xdr:cNvPr>
        <xdr:cNvSpPr/>
      </xdr:nvSpPr>
      <xdr:spPr>
        <a:xfrm>
          <a:off x="3285564" y="1044388"/>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3</a:t>
          </a:r>
        </a:p>
      </xdr:txBody>
    </xdr:sp>
    <xdr:clientData/>
  </xdr:twoCellAnchor>
  <xdr:twoCellAnchor>
    <xdr:from>
      <xdr:col>1</xdr:col>
      <xdr:colOff>210668</xdr:colOff>
      <xdr:row>5</xdr:row>
      <xdr:rowOff>20170</xdr:rowOff>
    </xdr:from>
    <xdr:to>
      <xdr:col>2</xdr:col>
      <xdr:colOff>358586</xdr:colOff>
      <xdr:row>5</xdr:row>
      <xdr:rowOff>445993</xdr:rowOff>
    </xdr:to>
    <xdr:sp macro="" textlink="">
      <xdr:nvSpPr>
        <xdr:cNvPr id="76" name="Oval 4">
          <a:extLst>
            <a:ext uri="{FF2B5EF4-FFF2-40B4-BE49-F238E27FC236}">
              <a16:creationId xmlns:a16="http://schemas.microsoft.com/office/drawing/2014/main" id="{C297A776-037F-4ED1-B69D-1BB0D9565C48}"/>
            </a:ext>
          </a:extLst>
        </xdr:cNvPr>
        <xdr:cNvSpPr/>
      </xdr:nvSpPr>
      <xdr:spPr>
        <a:xfrm>
          <a:off x="2463050" y="2171699"/>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4</a:t>
          </a:r>
        </a:p>
      </xdr:txBody>
    </xdr:sp>
    <xdr:clientData/>
  </xdr:twoCellAnchor>
  <xdr:twoCellAnchor>
    <xdr:from>
      <xdr:col>3</xdr:col>
      <xdr:colOff>26892</xdr:colOff>
      <xdr:row>5</xdr:row>
      <xdr:rowOff>49304</xdr:rowOff>
    </xdr:from>
    <xdr:to>
      <xdr:col>3</xdr:col>
      <xdr:colOff>466163</xdr:colOff>
      <xdr:row>5</xdr:row>
      <xdr:rowOff>475127</xdr:rowOff>
    </xdr:to>
    <xdr:sp macro="" textlink="">
      <xdr:nvSpPr>
        <xdr:cNvPr id="80" name="Oval 5">
          <a:extLst>
            <a:ext uri="{FF2B5EF4-FFF2-40B4-BE49-F238E27FC236}">
              <a16:creationId xmlns:a16="http://schemas.microsoft.com/office/drawing/2014/main" id="{2B0B34BC-22AB-4CFB-B096-8A84F0085F97}"/>
            </a:ext>
          </a:extLst>
        </xdr:cNvPr>
        <xdr:cNvSpPr/>
      </xdr:nvSpPr>
      <xdr:spPr>
        <a:xfrm>
          <a:off x="3836892" y="2200833"/>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5</a:t>
          </a:r>
        </a:p>
      </xdr:txBody>
    </xdr:sp>
    <xdr:clientData/>
  </xdr:twoCellAnchor>
  <xdr:twoCellAnchor>
    <xdr:from>
      <xdr:col>3</xdr:col>
      <xdr:colOff>347381</xdr:colOff>
      <xdr:row>5</xdr:row>
      <xdr:rowOff>44821</xdr:rowOff>
    </xdr:from>
    <xdr:to>
      <xdr:col>3</xdr:col>
      <xdr:colOff>786652</xdr:colOff>
      <xdr:row>5</xdr:row>
      <xdr:rowOff>470644</xdr:rowOff>
    </xdr:to>
    <xdr:sp macro="" textlink="">
      <xdr:nvSpPr>
        <xdr:cNvPr id="81" name="Oval 6">
          <a:extLst>
            <a:ext uri="{FF2B5EF4-FFF2-40B4-BE49-F238E27FC236}">
              <a16:creationId xmlns:a16="http://schemas.microsoft.com/office/drawing/2014/main" id="{02BA6C1B-57B4-41BE-BF76-7200070E7A5F}"/>
            </a:ext>
          </a:extLst>
        </xdr:cNvPr>
        <xdr:cNvSpPr/>
      </xdr:nvSpPr>
      <xdr:spPr>
        <a:xfrm>
          <a:off x="4157381" y="2196350"/>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6</a:t>
          </a:r>
        </a:p>
      </xdr:txBody>
    </xdr:sp>
    <xdr:clientData/>
  </xdr:twoCellAnchor>
  <xdr:twoCellAnchor>
    <xdr:from>
      <xdr:col>1</xdr:col>
      <xdr:colOff>219635</xdr:colOff>
      <xdr:row>6</xdr:row>
      <xdr:rowOff>51545</xdr:rowOff>
    </xdr:from>
    <xdr:to>
      <xdr:col>2</xdr:col>
      <xdr:colOff>367553</xdr:colOff>
      <xdr:row>6</xdr:row>
      <xdr:rowOff>477367</xdr:rowOff>
    </xdr:to>
    <xdr:sp macro="" textlink="">
      <xdr:nvSpPr>
        <xdr:cNvPr id="85" name="Oval 7">
          <a:extLst>
            <a:ext uri="{FF2B5EF4-FFF2-40B4-BE49-F238E27FC236}">
              <a16:creationId xmlns:a16="http://schemas.microsoft.com/office/drawing/2014/main" id="{583BEE44-8B2F-4BDB-96E0-EC1F4229B809}"/>
            </a:ext>
          </a:extLst>
        </xdr:cNvPr>
        <xdr:cNvSpPr/>
      </xdr:nvSpPr>
      <xdr:spPr>
        <a:xfrm>
          <a:off x="2472017" y="2931457"/>
          <a:ext cx="439271"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7</a:t>
          </a:r>
        </a:p>
      </xdr:txBody>
    </xdr:sp>
    <xdr:clientData/>
  </xdr:twoCellAnchor>
  <xdr:twoCellAnchor>
    <xdr:from>
      <xdr:col>2</xdr:col>
      <xdr:colOff>226359</xdr:colOff>
      <xdr:row>6</xdr:row>
      <xdr:rowOff>58270</xdr:rowOff>
    </xdr:from>
    <xdr:to>
      <xdr:col>2</xdr:col>
      <xdr:colOff>665630</xdr:colOff>
      <xdr:row>6</xdr:row>
      <xdr:rowOff>484093</xdr:rowOff>
    </xdr:to>
    <xdr:sp macro="" textlink="">
      <xdr:nvSpPr>
        <xdr:cNvPr id="84" name="Oval 8">
          <a:extLst>
            <a:ext uri="{FF2B5EF4-FFF2-40B4-BE49-F238E27FC236}">
              <a16:creationId xmlns:a16="http://schemas.microsoft.com/office/drawing/2014/main" id="{8C5C14D3-2B43-4B18-B8E8-203948ECA820}"/>
            </a:ext>
          </a:extLst>
        </xdr:cNvPr>
        <xdr:cNvSpPr/>
      </xdr:nvSpPr>
      <xdr:spPr>
        <a:xfrm>
          <a:off x="2770094" y="2938182"/>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8</a:t>
          </a:r>
        </a:p>
      </xdr:txBody>
    </xdr:sp>
    <xdr:clientData/>
  </xdr:twoCellAnchor>
  <xdr:twoCellAnchor>
    <xdr:from>
      <xdr:col>2</xdr:col>
      <xdr:colOff>165846</xdr:colOff>
      <xdr:row>5</xdr:row>
      <xdr:rowOff>20169</xdr:rowOff>
    </xdr:from>
    <xdr:to>
      <xdr:col>2</xdr:col>
      <xdr:colOff>605117</xdr:colOff>
      <xdr:row>5</xdr:row>
      <xdr:rowOff>445992</xdr:rowOff>
    </xdr:to>
    <xdr:sp macro="" textlink="">
      <xdr:nvSpPr>
        <xdr:cNvPr id="82" name="Oval 9">
          <a:extLst>
            <a:ext uri="{FF2B5EF4-FFF2-40B4-BE49-F238E27FC236}">
              <a16:creationId xmlns:a16="http://schemas.microsoft.com/office/drawing/2014/main" id="{C510A380-1E71-4BED-BE68-456B7E22B3D6}"/>
            </a:ext>
          </a:extLst>
        </xdr:cNvPr>
        <xdr:cNvSpPr/>
      </xdr:nvSpPr>
      <xdr:spPr>
        <a:xfrm>
          <a:off x="2709581" y="2171698"/>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9</a:t>
          </a:r>
        </a:p>
      </xdr:txBody>
    </xdr:sp>
    <xdr:clientData/>
  </xdr:twoCellAnchor>
  <xdr:twoCellAnchor>
    <xdr:from>
      <xdr:col>2</xdr:col>
      <xdr:colOff>755276</xdr:colOff>
      <xdr:row>5</xdr:row>
      <xdr:rowOff>38099</xdr:rowOff>
    </xdr:from>
    <xdr:to>
      <xdr:col>2</xdr:col>
      <xdr:colOff>1221442</xdr:colOff>
      <xdr:row>5</xdr:row>
      <xdr:rowOff>463922</xdr:rowOff>
    </xdr:to>
    <xdr:sp macro="" textlink="">
      <xdr:nvSpPr>
        <xdr:cNvPr id="79" name="Oval 10">
          <a:extLst>
            <a:ext uri="{FF2B5EF4-FFF2-40B4-BE49-F238E27FC236}">
              <a16:creationId xmlns:a16="http://schemas.microsoft.com/office/drawing/2014/main" id="{3A8C890F-7B6D-45EC-A74E-6ECB986B69D1}"/>
            </a:ext>
          </a:extLst>
        </xdr:cNvPr>
        <xdr:cNvSpPr/>
      </xdr:nvSpPr>
      <xdr:spPr>
        <a:xfrm>
          <a:off x="3299011" y="2189628"/>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10</a:t>
          </a:r>
        </a:p>
      </xdr:txBody>
    </xdr:sp>
    <xdr:clientData/>
  </xdr:twoCellAnchor>
  <xdr:twoCellAnchor>
    <xdr:from>
      <xdr:col>2</xdr:col>
      <xdr:colOff>728382</xdr:colOff>
      <xdr:row>6</xdr:row>
      <xdr:rowOff>67234</xdr:rowOff>
    </xdr:from>
    <xdr:to>
      <xdr:col>2</xdr:col>
      <xdr:colOff>1194548</xdr:colOff>
      <xdr:row>6</xdr:row>
      <xdr:rowOff>493057</xdr:rowOff>
    </xdr:to>
    <xdr:sp macro="" textlink="">
      <xdr:nvSpPr>
        <xdr:cNvPr id="68" name="Oval 12">
          <a:extLst>
            <a:ext uri="{FF2B5EF4-FFF2-40B4-BE49-F238E27FC236}">
              <a16:creationId xmlns:a16="http://schemas.microsoft.com/office/drawing/2014/main" id="{C833899E-32DE-4B3D-86F8-582F89481E33}"/>
            </a:ext>
          </a:extLst>
        </xdr:cNvPr>
        <xdr:cNvSpPr/>
      </xdr:nvSpPr>
      <xdr:spPr>
        <a:xfrm>
          <a:off x="3272117" y="2835087"/>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11</a:t>
          </a:r>
        </a:p>
      </xdr:txBody>
    </xdr:sp>
    <xdr:clientData/>
  </xdr:twoCellAnchor>
  <xdr:twoCellAnchor>
    <xdr:from>
      <xdr:col>3</xdr:col>
      <xdr:colOff>1015252</xdr:colOff>
      <xdr:row>5</xdr:row>
      <xdr:rowOff>73958</xdr:rowOff>
    </xdr:from>
    <xdr:to>
      <xdr:col>3</xdr:col>
      <xdr:colOff>1481418</xdr:colOff>
      <xdr:row>5</xdr:row>
      <xdr:rowOff>499781</xdr:rowOff>
    </xdr:to>
    <xdr:sp macro="" textlink="">
      <xdr:nvSpPr>
        <xdr:cNvPr id="74" name="Oval 13">
          <a:extLst>
            <a:ext uri="{FF2B5EF4-FFF2-40B4-BE49-F238E27FC236}">
              <a16:creationId xmlns:a16="http://schemas.microsoft.com/office/drawing/2014/main" id="{EF6A05E3-A56F-43F6-BEE0-701F6E9E29EF}"/>
            </a:ext>
          </a:extLst>
        </xdr:cNvPr>
        <xdr:cNvSpPr/>
      </xdr:nvSpPr>
      <xdr:spPr>
        <a:xfrm>
          <a:off x="4825252" y="2225487"/>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12</a:t>
          </a:r>
        </a:p>
      </xdr:txBody>
    </xdr:sp>
    <xdr:clientData/>
  </xdr:twoCellAnchor>
  <xdr:twoCellAnchor>
    <xdr:from>
      <xdr:col>3</xdr:col>
      <xdr:colOff>1268504</xdr:colOff>
      <xdr:row>7</xdr:row>
      <xdr:rowOff>103093</xdr:rowOff>
    </xdr:from>
    <xdr:to>
      <xdr:col>3</xdr:col>
      <xdr:colOff>1734670</xdr:colOff>
      <xdr:row>7</xdr:row>
      <xdr:rowOff>528916</xdr:rowOff>
    </xdr:to>
    <xdr:sp macro="" textlink="">
      <xdr:nvSpPr>
        <xdr:cNvPr id="59" name="Oval 14">
          <a:extLst>
            <a:ext uri="{FF2B5EF4-FFF2-40B4-BE49-F238E27FC236}">
              <a16:creationId xmlns:a16="http://schemas.microsoft.com/office/drawing/2014/main" id="{8F7B87B1-E03C-487D-954B-394244035F38}"/>
            </a:ext>
          </a:extLst>
        </xdr:cNvPr>
        <xdr:cNvSpPr/>
      </xdr:nvSpPr>
      <xdr:spPr>
        <a:xfrm>
          <a:off x="5078504" y="3890681"/>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13</a:t>
          </a:r>
        </a:p>
      </xdr:txBody>
    </xdr:sp>
    <xdr:clientData/>
  </xdr:twoCellAnchor>
  <xdr:twoCellAnchor>
    <xdr:from>
      <xdr:col>4</xdr:col>
      <xdr:colOff>770963</xdr:colOff>
      <xdr:row>5</xdr:row>
      <xdr:rowOff>8965</xdr:rowOff>
    </xdr:from>
    <xdr:to>
      <xdr:col>4</xdr:col>
      <xdr:colOff>1237129</xdr:colOff>
      <xdr:row>5</xdr:row>
      <xdr:rowOff>434787</xdr:rowOff>
    </xdr:to>
    <xdr:sp macro="" textlink="">
      <xdr:nvSpPr>
        <xdr:cNvPr id="86" name="Oval 15">
          <a:extLst>
            <a:ext uri="{FF2B5EF4-FFF2-40B4-BE49-F238E27FC236}">
              <a16:creationId xmlns:a16="http://schemas.microsoft.com/office/drawing/2014/main" id="{8FF9E4B1-9902-4C95-958C-5EC5714DC5C4}"/>
            </a:ext>
          </a:extLst>
        </xdr:cNvPr>
        <xdr:cNvSpPr/>
      </xdr:nvSpPr>
      <xdr:spPr>
        <a:xfrm>
          <a:off x="6429934" y="2160494"/>
          <a:ext cx="466166"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14</a:t>
          </a:r>
        </a:p>
      </xdr:txBody>
    </xdr:sp>
    <xdr:clientData/>
  </xdr:twoCellAnchor>
  <xdr:twoCellAnchor>
    <xdr:from>
      <xdr:col>3</xdr:col>
      <xdr:colOff>1281951</xdr:colOff>
      <xdr:row>6</xdr:row>
      <xdr:rowOff>26893</xdr:rowOff>
    </xdr:from>
    <xdr:to>
      <xdr:col>3</xdr:col>
      <xdr:colOff>1748117</xdr:colOff>
      <xdr:row>6</xdr:row>
      <xdr:rowOff>452716</xdr:rowOff>
    </xdr:to>
    <xdr:sp macro="" textlink="">
      <xdr:nvSpPr>
        <xdr:cNvPr id="69" name="Oval 16">
          <a:extLst>
            <a:ext uri="{FF2B5EF4-FFF2-40B4-BE49-F238E27FC236}">
              <a16:creationId xmlns:a16="http://schemas.microsoft.com/office/drawing/2014/main" id="{A4C814A0-E6F6-48C8-AF43-650AF50E3D35}"/>
            </a:ext>
          </a:extLst>
        </xdr:cNvPr>
        <xdr:cNvSpPr/>
      </xdr:nvSpPr>
      <xdr:spPr>
        <a:xfrm>
          <a:off x="5091951" y="2794746"/>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15</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AF40"/>
  <sheetViews>
    <sheetView tabSelected="1" zoomScale="85" zoomScaleNormal="115" workbookViewId="0">
      <selection activeCell="E11" sqref="E11"/>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7" width="20.375" style="120" customWidth="1"/>
    <col min="18" max="21" width="0" style="27" hidden="1" customWidth="1"/>
    <col min="22" max="16384" width="9" style="27"/>
  </cols>
  <sheetData>
    <row r="1" spans="1:32" ht="18" customHeight="1" x14ac:dyDescent="0.3">
      <c r="A1" s="26" t="str">
        <f>+'SLC Strategic Risk Register'!A1</f>
        <v>Strategic Risk Register</v>
      </c>
      <c r="B1" s="139"/>
      <c r="C1" s="139"/>
      <c r="D1" s="199" t="s">
        <v>0</v>
      </c>
      <c r="E1" s="199"/>
      <c r="F1" s="199"/>
      <c r="G1" s="199"/>
      <c r="H1" s="265">
        <v>45684</v>
      </c>
      <c r="I1" s="139"/>
      <c r="J1" s="139"/>
      <c r="K1" s="139"/>
      <c r="L1" s="139"/>
      <c r="M1" s="139"/>
      <c r="N1" s="139"/>
      <c r="O1" s="28" t="str">
        <f>+'SLC Strategic Risk Register'!V1</f>
        <v>RSRMG</v>
      </c>
      <c r="P1" s="142"/>
      <c r="Q1" s="142"/>
      <c r="R1" s="139"/>
    </row>
    <row r="2" spans="1:32" ht="18" customHeight="1" x14ac:dyDescent="0.3">
      <c r="A2" s="26" t="s">
        <v>1</v>
      </c>
      <c r="B2" s="139"/>
      <c r="C2" s="139"/>
      <c r="D2" s="199" t="s">
        <v>2</v>
      </c>
      <c r="E2" s="199"/>
      <c r="F2" s="199"/>
      <c r="G2" s="199"/>
      <c r="H2" s="265">
        <v>45692</v>
      </c>
      <c r="I2" s="139"/>
      <c r="J2" s="139"/>
      <c r="K2" s="139"/>
      <c r="L2" s="139"/>
      <c r="M2" s="139"/>
      <c r="N2" s="139"/>
      <c r="O2" s="28" t="s">
        <v>231</v>
      </c>
      <c r="P2" s="142"/>
      <c r="Q2" s="142"/>
      <c r="R2" s="139"/>
    </row>
    <row r="3" spans="1:32" ht="18" customHeight="1" x14ac:dyDescent="0.25">
      <c r="A3" s="139"/>
      <c r="B3" s="139"/>
      <c r="C3" s="139"/>
      <c r="D3" s="200" t="s">
        <v>3</v>
      </c>
      <c r="E3" s="201"/>
      <c r="F3" s="201"/>
      <c r="G3" s="202"/>
      <c r="H3" s="265">
        <v>45738</v>
      </c>
      <c r="I3" s="139"/>
      <c r="J3" s="139"/>
      <c r="K3" s="139"/>
      <c r="L3" s="139"/>
      <c r="M3" s="139"/>
      <c r="N3" s="139"/>
      <c r="O3" s="30"/>
      <c r="P3" s="142"/>
      <c r="Q3" s="142"/>
      <c r="R3" s="139"/>
    </row>
    <row r="5" spans="1:32" ht="60" x14ac:dyDescent="0.25">
      <c r="A5" s="2" t="s">
        <v>4</v>
      </c>
      <c r="B5" s="2" t="s">
        <v>5</v>
      </c>
      <c r="C5" s="2" t="s">
        <v>6</v>
      </c>
      <c r="D5" s="2" t="s">
        <v>7</v>
      </c>
      <c r="E5" s="2" t="s">
        <v>8</v>
      </c>
      <c r="F5" s="2" t="s">
        <v>9</v>
      </c>
      <c r="G5" s="2" t="s">
        <v>10</v>
      </c>
      <c r="H5" s="2" t="s">
        <v>11</v>
      </c>
      <c r="I5" s="143"/>
      <c r="J5" s="2" t="s">
        <v>12</v>
      </c>
      <c r="K5" s="2" t="s">
        <v>13</v>
      </c>
      <c r="L5" s="2" t="s">
        <v>14</v>
      </c>
      <c r="M5" s="2" t="s">
        <v>15</v>
      </c>
      <c r="N5" s="2" t="s">
        <v>11</v>
      </c>
      <c r="O5" s="2" t="s">
        <v>16</v>
      </c>
      <c r="P5" s="2" t="s">
        <v>273</v>
      </c>
      <c r="Q5" s="2" t="s">
        <v>202</v>
      </c>
      <c r="R5" s="196" t="s">
        <v>232</v>
      </c>
      <c r="S5" s="196" t="s">
        <v>233</v>
      </c>
      <c r="T5" s="196" t="s">
        <v>228</v>
      </c>
      <c r="U5" s="196" t="s">
        <v>228</v>
      </c>
    </row>
    <row r="6" spans="1:32" x14ac:dyDescent="0.25">
      <c r="A6" s="205" t="s">
        <v>49</v>
      </c>
      <c r="B6" s="205"/>
      <c r="C6" s="205"/>
      <c r="D6" s="205"/>
      <c r="E6" s="205"/>
      <c r="F6" s="205"/>
      <c r="G6" s="205"/>
      <c r="H6" s="205"/>
      <c r="I6" s="205"/>
      <c r="J6" s="205"/>
      <c r="K6" s="205"/>
      <c r="L6" s="205"/>
      <c r="M6" s="205"/>
      <c r="N6" s="205"/>
      <c r="O6" s="205"/>
      <c r="P6" s="245"/>
      <c r="Q6" s="245"/>
      <c r="R6" s="139"/>
    </row>
    <row r="7" spans="1:32" ht="75" x14ac:dyDescent="0.25">
      <c r="A7" s="144">
        <v>8</v>
      </c>
      <c r="B7" s="145" t="s">
        <v>50</v>
      </c>
      <c r="C7" s="146" t="s">
        <v>23</v>
      </c>
      <c r="D7" s="23">
        <f>+'SLC Strategic Risk Register'!E7</f>
        <v>3</v>
      </c>
      <c r="E7" s="23">
        <f>+'SLC Strategic Risk Register'!F7</f>
        <v>2</v>
      </c>
      <c r="F7" s="24">
        <f>+'SLC Strategic Risk Register'!G7</f>
        <v>6</v>
      </c>
      <c r="G7" s="23">
        <f>VLOOKUP(B7,'SLC Strategic Risk Register'!D:H,5,FALSE)</f>
        <v>6</v>
      </c>
      <c r="H7" s="23">
        <f>+'SLC Strategic Risk Register'!I7</f>
        <v>0</v>
      </c>
      <c r="I7" s="147"/>
      <c r="J7" s="147">
        <f>+'SLC Strategic Risk Register'!P7</f>
        <v>3</v>
      </c>
      <c r="K7" s="147">
        <f>+'SLC Strategic Risk Register'!Q7</f>
        <v>1</v>
      </c>
      <c r="L7" s="24">
        <f>+'SLC Strategic Risk Register'!R7</f>
        <v>3</v>
      </c>
      <c r="M7" s="147">
        <f>+'SLC Strategic Risk Register'!S7</f>
        <v>3</v>
      </c>
      <c r="N7" s="23">
        <f>+'SLC Strategic Risk Register'!T7</f>
        <v>0</v>
      </c>
      <c r="O7" s="158" t="s">
        <v>24</v>
      </c>
      <c r="P7" s="132" t="s">
        <v>268</v>
      </c>
      <c r="Q7" s="258" t="s">
        <v>71</v>
      </c>
      <c r="R7" s="139">
        <f>VLOOKUP(B7,'Nov 24 SLC Summary'!B:F,5,FALSE)</f>
        <v>6</v>
      </c>
      <c r="S7" s="27">
        <f>VLOOKUP(B7,'Nov 24 SLC Summary'!B:L,11,FALSE)</f>
        <v>3</v>
      </c>
      <c r="T7" s="27">
        <f>G7-R7</f>
        <v>0</v>
      </c>
      <c r="U7" s="27">
        <f>M7-S7</f>
        <v>0</v>
      </c>
    </row>
    <row r="8" spans="1:32" x14ac:dyDescent="0.25">
      <c r="A8" s="205" t="s">
        <v>25</v>
      </c>
      <c r="B8" s="205"/>
      <c r="C8" s="205"/>
      <c r="D8" s="205"/>
      <c r="E8" s="205"/>
      <c r="F8" s="205"/>
      <c r="G8" s="205"/>
      <c r="H8" s="205"/>
      <c r="I8" s="205"/>
      <c r="J8" s="205"/>
      <c r="K8" s="205"/>
      <c r="L8" s="205"/>
      <c r="M8" s="205"/>
      <c r="N8" s="205"/>
      <c r="O8" s="205"/>
      <c r="P8" s="245"/>
      <c r="Q8" s="245"/>
      <c r="R8" s="139"/>
    </row>
    <row r="9" spans="1:32" ht="60" x14ac:dyDescent="0.25">
      <c r="A9" s="144">
        <v>1</v>
      </c>
      <c r="B9" s="145" t="s">
        <v>26</v>
      </c>
      <c r="C9" s="146">
        <v>3</v>
      </c>
      <c r="D9" s="23">
        <f>+'SLC Strategic Risk Register'!E9</f>
        <v>5</v>
      </c>
      <c r="E9" s="23">
        <f>+'SLC Strategic Risk Register'!F9</f>
        <v>4</v>
      </c>
      <c r="F9" s="24">
        <f>+'SLC Strategic Risk Register'!G9</f>
        <v>20</v>
      </c>
      <c r="G9" s="23">
        <f>+'SLC Strategic Risk Register'!H9</f>
        <v>20</v>
      </c>
      <c r="H9" s="23">
        <f>+'SLC Strategic Risk Register'!I9</f>
        <v>0</v>
      </c>
      <c r="I9" s="147"/>
      <c r="J9" s="147">
        <f>+'SLC Strategic Risk Register'!P9</f>
        <v>5</v>
      </c>
      <c r="K9" s="147">
        <f>+'SLC Strategic Risk Register'!Q9</f>
        <v>4</v>
      </c>
      <c r="L9" s="24">
        <f>+'SLC Strategic Risk Register'!R9</f>
        <v>20</v>
      </c>
      <c r="M9" s="147">
        <f>+'SLC Strategic Risk Register'!S9</f>
        <v>20</v>
      </c>
      <c r="N9" s="23">
        <f>+'SLC Strategic Risk Register'!T9</f>
        <v>0</v>
      </c>
      <c r="O9" s="132" t="s">
        <v>27</v>
      </c>
      <c r="P9" s="132" t="s">
        <v>272</v>
      </c>
      <c r="Q9" s="258" t="s">
        <v>71</v>
      </c>
      <c r="R9" s="139">
        <f>VLOOKUP(B9,'Nov 24 SLC Summary'!B:F,5,FALSE)</f>
        <v>20</v>
      </c>
      <c r="S9" s="27">
        <f>VLOOKUP(B9,'Nov 24 SLC Summary'!B:L,11,FALSE)</f>
        <v>20</v>
      </c>
      <c r="T9" s="27">
        <f>G9-R9</f>
        <v>0</v>
      </c>
      <c r="U9" s="27">
        <f>M9-S9</f>
        <v>0</v>
      </c>
    </row>
    <row r="10" spans="1:32" ht="66" customHeight="1" x14ac:dyDescent="0.25">
      <c r="A10" s="144">
        <v>2</v>
      </c>
      <c r="B10" s="145" t="s">
        <v>28</v>
      </c>
      <c r="C10" s="146">
        <v>3</v>
      </c>
      <c r="D10" s="23">
        <f>+'SLC Strategic Risk Register'!E10</f>
        <v>5</v>
      </c>
      <c r="E10" s="23">
        <f>+'SLC Strategic Risk Register'!F10</f>
        <v>3</v>
      </c>
      <c r="F10" s="24">
        <f>+'SLC Strategic Risk Register'!G10</f>
        <v>15</v>
      </c>
      <c r="G10" s="23">
        <f>+'SLC Strategic Risk Register'!H10</f>
        <v>15</v>
      </c>
      <c r="H10" s="23">
        <f>+'SLC Strategic Risk Register'!I10</f>
        <v>0</v>
      </c>
      <c r="I10" s="147"/>
      <c r="J10" s="147">
        <f>+'SLC Strategic Risk Register'!P10</f>
        <v>5</v>
      </c>
      <c r="K10" s="147">
        <f>+'SLC Strategic Risk Register'!Q10</f>
        <v>2</v>
      </c>
      <c r="L10" s="162">
        <f>+'SLC Strategic Risk Register'!R10</f>
        <v>10</v>
      </c>
      <c r="M10" s="147">
        <f>+'SLC Strategic Risk Register'!S10</f>
        <v>10</v>
      </c>
      <c r="N10" s="23">
        <f>+'SLC Strategic Risk Register'!T10</f>
        <v>0</v>
      </c>
      <c r="O10" s="149" t="s">
        <v>27</v>
      </c>
      <c r="P10" s="149" t="s">
        <v>272</v>
      </c>
      <c r="Q10" s="258" t="s">
        <v>71</v>
      </c>
      <c r="R10" s="139">
        <f>VLOOKUP(B10,'Nov 24 SLC Summary'!B:F,5,FALSE)</f>
        <v>15</v>
      </c>
      <c r="S10" s="27">
        <f>VLOOKUP(B10,'Nov 24 SLC Summary'!B:L,11,FALSE)</f>
        <v>10</v>
      </c>
      <c r="T10" s="27">
        <f>G10-R10</f>
        <v>0</v>
      </c>
      <c r="U10" s="27">
        <f>M10-S10</f>
        <v>0</v>
      </c>
    </row>
    <row r="11" spans="1:32" ht="96.75" customHeight="1" x14ac:dyDescent="0.25">
      <c r="A11" s="144">
        <v>3</v>
      </c>
      <c r="B11" s="145" t="s">
        <v>19</v>
      </c>
      <c r="C11" s="146" t="s">
        <v>37</v>
      </c>
      <c r="D11" s="23">
        <f>+'SLC Strategic Risk Register'!E11</f>
        <v>5</v>
      </c>
      <c r="E11" s="23">
        <f>+'SLC Strategic Risk Register'!F11</f>
        <v>3</v>
      </c>
      <c r="F11" s="24">
        <f>+'SLC Strategic Risk Register'!G11</f>
        <v>15</v>
      </c>
      <c r="G11" s="23">
        <f>+'SLC Strategic Risk Register'!H11</f>
        <v>15</v>
      </c>
      <c r="H11" s="23">
        <f>+'SLC Strategic Risk Register'!I11</f>
        <v>0</v>
      </c>
      <c r="I11" s="147"/>
      <c r="J11" s="147">
        <f>+'SLC Strategic Risk Register'!P11</f>
        <v>5</v>
      </c>
      <c r="K11" s="147">
        <f>+'SLC Strategic Risk Register'!Q11</f>
        <v>1</v>
      </c>
      <c r="L11" s="24">
        <f>+'SLC Strategic Risk Register'!R11</f>
        <v>5</v>
      </c>
      <c r="M11" s="147">
        <f>+'SLC Strategic Risk Register'!S11</f>
        <v>5</v>
      </c>
      <c r="N11" s="23">
        <f>+'SLC Strategic Risk Register'!T11</f>
        <v>0</v>
      </c>
      <c r="O11" s="132" t="s">
        <v>21</v>
      </c>
      <c r="P11" s="149" t="s">
        <v>272</v>
      </c>
      <c r="Q11" s="258" t="s">
        <v>71</v>
      </c>
      <c r="R11" s="139">
        <f>VLOOKUP(B11,'Nov 24 SLC Summary'!B:F,5,FALSE)</f>
        <v>15</v>
      </c>
      <c r="S11" s="27">
        <f>VLOOKUP(B11,'Nov 24 SLC Summary'!B:L,11,FALSE)</f>
        <v>5</v>
      </c>
      <c r="T11" s="27">
        <f>G11-R11</f>
        <v>0</v>
      </c>
      <c r="U11" s="27">
        <f>M11-S11</f>
        <v>0</v>
      </c>
    </row>
    <row r="12" spans="1:32" ht="79.5" customHeight="1" x14ac:dyDescent="0.25">
      <c r="A12" s="144">
        <v>5</v>
      </c>
      <c r="B12" s="145" t="s">
        <v>29</v>
      </c>
      <c r="C12" s="146" t="s">
        <v>20</v>
      </c>
      <c r="D12" s="23">
        <f>+'SLC Strategic Risk Register'!E12</f>
        <v>4</v>
      </c>
      <c r="E12" s="23">
        <f>+'SLC Strategic Risk Register'!F12</f>
        <v>3</v>
      </c>
      <c r="F12" s="24">
        <f>+'SLC Strategic Risk Register'!G12</f>
        <v>12</v>
      </c>
      <c r="G12" s="23">
        <f>+'SLC Strategic Risk Register'!H12</f>
        <v>12</v>
      </c>
      <c r="H12" s="23">
        <f>+'SLC Strategic Risk Register'!I12</f>
        <v>0</v>
      </c>
      <c r="I12" s="147"/>
      <c r="J12" s="147">
        <f>+'SLC Strategic Risk Register'!P12</f>
        <v>4</v>
      </c>
      <c r="K12" s="147">
        <f>+'SLC Strategic Risk Register'!Q12</f>
        <v>2</v>
      </c>
      <c r="L12" s="162">
        <f>+'SLC Strategic Risk Register'!R12</f>
        <v>8</v>
      </c>
      <c r="M12" s="147">
        <f>+'SLC Strategic Risk Register'!S12</f>
        <v>8</v>
      </c>
      <c r="N12" s="23">
        <f>+'SLC Strategic Risk Register'!T12</f>
        <v>0</v>
      </c>
      <c r="O12" s="132" t="s">
        <v>27</v>
      </c>
      <c r="P12" s="149" t="s">
        <v>272</v>
      </c>
      <c r="Q12" s="258" t="s">
        <v>71</v>
      </c>
      <c r="R12" s="139">
        <f>VLOOKUP(B12,'Nov 24 SLC Summary'!B:F,5,FALSE)</f>
        <v>12</v>
      </c>
      <c r="S12" s="27">
        <f>VLOOKUP(B12,'Nov 24 SLC Summary'!B:L,11,FALSE)</f>
        <v>8</v>
      </c>
      <c r="T12" s="27">
        <f>G12-R12</f>
        <v>0</v>
      </c>
      <c r="U12" s="27">
        <f>M12-S12</f>
        <v>0</v>
      </c>
    </row>
    <row r="13" spans="1:32" ht="14.25" customHeight="1" x14ac:dyDescent="0.25">
      <c r="A13" s="205" t="s">
        <v>30</v>
      </c>
      <c r="B13" s="205"/>
      <c r="C13" s="205"/>
      <c r="D13" s="205"/>
      <c r="E13" s="205"/>
      <c r="F13" s="205"/>
      <c r="G13" s="205"/>
      <c r="H13" s="205"/>
      <c r="I13" s="205"/>
      <c r="J13" s="205"/>
      <c r="K13" s="205"/>
      <c r="L13" s="205"/>
      <c r="M13" s="205"/>
      <c r="N13" s="205"/>
      <c r="O13" s="205"/>
      <c r="P13" s="245"/>
      <c r="Q13" s="245"/>
      <c r="R13" s="139"/>
    </row>
    <row r="14" spans="1:32" ht="60" x14ac:dyDescent="0.25">
      <c r="A14" s="144">
        <v>13</v>
      </c>
      <c r="B14" s="145" t="s">
        <v>32</v>
      </c>
      <c r="C14" s="146" t="s">
        <v>23</v>
      </c>
      <c r="D14" s="23">
        <f>+'SLC Strategic Risk Register'!E14</f>
        <v>4</v>
      </c>
      <c r="E14" s="23">
        <f>+'SLC Strategic Risk Register'!F14</f>
        <v>2</v>
      </c>
      <c r="F14" s="24">
        <f>+'SLC Strategic Risk Register'!G14</f>
        <v>8</v>
      </c>
      <c r="G14" s="23">
        <f>+'SLC Strategic Risk Register'!H14</f>
        <v>8</v>
      </c>
      <c r="H14" s="23">
        <f>+'SLC Strategic Risk Register'!I14</f>
        <v>0</v>
      </c>
      <c r="I14" s="147"/>
      <c r="J14" s="147">
        <f>+'SLC Strategic Risk Register'!P14</f>
        <v>4</v>
      </c>
      <c r="K14" s="147">
        <f>+'SLC Strategic Risk Register'!Q14</f>
        <v>1</v>
      </c>
      <c r="L14" s="24">
        <f>+'SLC Strategic Risk Register'!R14</f>
        <v>4</v>
      </c>
      <c r="M14" s="147">
        <f>+'SLC Strategic Risk Register'!S14</f>
        <v>4</v>
      </c>
      <c r="N14" s="23">
        <f>+'SLC Strategic Risk Register'!T14</f>
        <v>0</v>
      </c>
      <c r="O14" s="132" t="s">
        <v>33</v>
      </c>
      <c r="P14" s="149" t="s">
        <v>30</v>
      </c>
      <c r="Q14" s="258" t="s">
        <v>70</v>
      </c>
      <c r="R14" s="195">
        <f>VLOOKUP(B14,'Nov 24 SLC Summary'!B:F,5,FALSE)</f>
        <v>8</v>
      </c>
      <c r="S14" s="195">
        <f>VLOOKUP(B14,'Nov 24 SLC Summary'!B:L,11,FALSE)</f>
        <v>4</v>
      </c>
      <c r="T14" s="195">
        <f>G14-R14</f>
        <v>0</v>
      </c>
      <c r="U14" s="195">
        <f>M14-S14</f>
        <v>0</v>
      </c>
      <c r="V14" s="195"/>
      <c r="W14" s="195"/>
      <c r="X14" s="195"/>
      <c r="Y14" s="195"/>
      <c r="Z14" s="195"/>
      <c r="AA14" s="195"/>
      <c r="AB14" s="195"/>
      <c r="AC14" s="195"/>
      <c r="AD14" s="195"/>
      <c r="AE14" s="195"/>
      <c r="AF14" s="195"/>
    </row>
    <row r="15" spans="1:32" x14ac:dyDescent="0.25">
      <c r="A15" s="205" t="s">
        <v>204</v>
      </c>
      <c r="B15" s="205"/>
      <c r="C15" s="205"/>
      <c r="D15" s="205"/>
      <c r="E15" s="205"/>
      <c r="F15" s="205"/>
      <c r="G15" s="205"/>
      <c r="H15" s="205"/>
      <c r="I15" s="205"/>
      <c r="J15" s="205"/>
      <c r="K15" s="205"/>
      <c r="L15" s="205"/>
      <c r="M15" s="205"/>
      <c r="N15" s="205"/>
      <c r="O15" s="205"/>
      <c r="P15" s="245"/>
      <c r="Q15" s="245"/>
      <c r="R15" s="139"/>
    </row>
    <row r="16" spans="1:32" ht="90" x14ac:dyDescent="0.25">
      <c r="A16" s="144">
        <v>6</v>
      </c>
      <c r="B16" s="145" t="s">
        <v>31</v>
      </c>
      <c r="C16" s="146">
        <v>2</v>
      </c>
      <c r="D16" s="23">
        <f>+'SLC Strategic Risk Register'!E16</f>
        <v>4</v>
      </c>
      <c r="E16" s="23">
        <v>3</v>
      </c>
      <c r="F16" s="24">
        <f>+'SLC Strategic Risk Register'!G16</f>
        <v>12</v>
      </c>
      <c r="G16" s="23">
        <f>+'SLC Strategic Risk Register'!H16</f>
        <v>12</v>
      </c>
      <c r="H16" s="23">
        <f>+'SLC Strategic Risk Register'!I16</f>
        <v>0</v>
      </c>
      <c r="I16" s="147"/>
      <c r="J16" s="147">
        <f>+'SLC Strategic Risk Register'!P16</f>
        <v>4</v>
      </c>
      <c r="K16" s="147">
        <v>2</v>
      </c>
      <c r="L16" s="24">
        <f>+'SLC Strategic Risk Register'!R16</f>
        <v>8</v>
      </c>
      <c r="M16" s="147">
        <f>+'SLC Strategic Risk Register'!S16</f>
        <v>8</v>
      </c>
      <c r="N16" s="23">
        <f>+'SLC Strategic Risk Register'!T16</f>
        <v>0</v>
      </c>
      <c r="O16" s="158" t="s">
        <v>125</v>
      </c>
      <c r="P16" s="132" t="s">
        <v>205</v>
      </c>
      <c r="Q16" s="258" t="s">
        <v>71</v>
      </c>
      <c r="R16" s="139">
        <f>VLOOKUP(B16,'Nov 24 SLC Summary'!B:F,5,FALSE)</f>
        <v>12</v>
      </c>
      <c r="S16" s="27">
        <f>VLOOKUP(B16,'Nov 24 SLC Summary'!B:L,11,FALSE)</f>
        <v>8</v>
      </c>
      <c r="T16" s="27">
        <f>G16-R16</f>
        <v>0</v>
      </c>
      <c r="U16" s="27">
        <f>M16-S16</f>
        <v>0</v>
      </c>
    </row>
    <row r="17" spans="1:21" x14ac:dyDescent="0.25">
      <c r="A17" s="205" t="s">
        <v>205</v>
      </c>
      <c r="B17" s="205"/>
      <c r="C17" s="205"/>
      <c r="D17" s="205"/>
      <c r="E17" s="205"/>
      <c r="F17" s="205"/>
      <c r="G17" s="205"/>
      <c r="H17" s="205"/>
      <c r="I17" s="205"/>
      <c r="J17" s="205"/>
      <c r="K17" s="205"/>
      <c r="L17" s="205"/>
      <c r="M17" s="205"/>
      <c r="N17" s="205"/>
      <c r="O17" s="205"/>
      <c r="P17" s="245"/>
      <c r="Q17" s="245"/>
      <c r="R17" s="195"/>
    </row>
    <row r="18" spans="1:21" ht="60" x14ac:dyDescent="0.25">
      <c r="A18" s="144">
        <v>4</v>
      </c>
      <c r="B18" s="145" t="s">
        <v>22</v>
      </c>
      <c r="C18" s="146" t="s">
        <v>23</v>
      </c>
      <c r="D18" s="23">
        <f>+'SLC Strategic Risk Register'!E18</f>
        <v>2</v>
      </c>
      <c r="E18" s="23">
        <f>+'SLC Strategic Risk Register'!F18</f>
        <v>3</v>
      </c>
      <c r="F18" s="24">
        <f>+'SLC Strategic Risk Register'!G18</f>
        <v>6</v>
      </c>
      <c r="G18" s="23">
        <f>+'SLC Strategic Risk Register'!H18</f>
        <v>6</v>
      </c>
      <c r="H18" s="23">
        <f>+'SLC Strategic Risk Register'!I18</f>
        <v>0</v>
      </c>
      <c r="I18" s="147"/>
      <c r="J18" s="147">
        <f>+'SLC Strategic Risk Register'!P18</f>
        <v>2</v>
      </c>
      <c r="K18" s="147">
        <f>+'SLC Strategic Risk Register'!Q18</f>
        <v>2</v>
      </c>
      <c r="L18" s="24">
        <f>+'SLC Strategic Risk Register'!R18</f>
        <v>4</v>
      </c>
      <c r="M18" s="147">
        <f>+'SLC Strategic Risk Register'!S18</f>
        <v>4</v>
      </c>
      <c r="N18" s="23">
        <f>+'SLC Strategic Risk Register'!T18</f>
        <v>0</v>
      </c>
      <c r="O18" s="132" t="s">
        <v>24</v>
      </c>
      <c r="P18" s="132" t="s">
        <v>205</v>
      </c>
      <c r="Q18" s="258" t="s">
        <v>71</v>
      </c>
      <c r="R18" s="195">
        <f>VLOOKUP(B18,'Nov 24 SLC Summary'!B:F,5,FALSE)</f>
        <v>6</v>
      </c>
      <c r="S18" s="27">
        <f>VLOOKUP(B18,'Nov 24 SLC Summary'!B:L,11,FALSE)</f>
        <v>4</v>
      </c>
      <c r="T18" s="27">
        <f>G18-R18</f>
        <v>0</v>
      </c>
      <c r="U18" s="27">
        <f>M18-S18</f>
        <v>0</v>
      </c>
    </row>
    <row r="19" spans="1:21" ht="60" x14ac:dyDescent="0.25">
      <c r="A19" s="144">
        <v>11</v>
      </c>
      <c r="B19" s="145" t="s">
        <v>36</v>
      </c>
      <c r="C19" s="146" t="s">
        <v>37</v>
      </c>
      <c r="D19" s="23">
        <f>+'SLC Strategic Risk Register'!E19</f>
        <v>3</v>
      </c>
      <c r="E19" s="23">
        <f>+'SLC Strategic Risk Register'!F19</f>
        <v>3</v>
      </c>
      <c r="F19" s="24">
        <f>+'SLC Strategic Risk Register'!G19</f>
        <v>9</v>
      </c>
      <c r="G19" s="23">
        <f>+'SLC Strategic Risk Register'!H19</f>
        <v>9</v>
      </c>
      <c r="H19" s="23">
        <f>+'SLC Strategic Risk Register'!I19</f>
        <v>0</v>
      </c>
      <c r="I19" s="147"/>
      <c r="J19" s="147">
        <f>+'SLC Strategic Risk Register'!P19</f>
        <v>3</v>
      </c>
      <c r="K19" s="147">
        <f>+'SLC Strategic Risk Register'!Q19</f>
        <v>1</v>
      </c>
      <c r="L19" s="24">
        <f>+'SLC Strategic Risk Register'!R19</f>
        <v>3</v>
      </c>
      <c r="M19" s="147">
        <f>+'SLC Strategic Risk Register'!S19</f>
        <v>3</v>
      </c>
      <c r="N19" s="23">
        <f>+'SLC Strategic Risk Register'!T19</f>
        <v>0</v>
      </c>
      <c r="O19" s="132" t="s">
        <v>207</v>
      </c>
      <c r="P19" s="149" t="s">
        <v>205</v>
      </c>
      <c r="Q19" s="258" t="s">
        <v>71</v>
      </c>
      <c r="R19" s="195">
        <f>VLOOKUP(B19,'Nov 24 SLC Summary'!B:F,5,FALSE)</f>
        <v>9</v>
      </c>
      <c r="S19" s="27">
        <f>VLOOKUP(B19,'Nov 24 SLC Summary'!B:L,11,FALSE)</f>
        <v>3</v>
      </c>
      <c r="T19" s="27">
        <f>G19-R19</f>
        <v>0</v>
      </c>
      <c r="U19" s="27">
        <f>M19-S19</f>
        <v>0</v>
      </c>
    </row>
    <row r="20" spans="1:21" ht="60" x14ac:dyDescent="0.25">
      <c r="A20" s="144">
        <v>15</v>
      </c>
      <c r="B20" s="145" t="s">
        <v>43</v>
      </c>
      <c r="C20" s="146">
        <v>3</v>
      </c>
      <c r="D20" s="23">
        <f>+'SLC Strategic Risk Register'!E20</f>
        <v>3</v>
      </c>
      <c r="E20" s="23">
        <f>+'SLC Strategic Risk Register'!F20</f>
        <v>3</v>
      </c>
      <c r="F20" s="24">
        <f>+'SLC Strategic Risk Register'!G20</f>
        <v>9</v>
      </c>
      <c r="G20" s="23">
        <f>+'SLC Strategic Risk Register'!H20</f>
        <v>9</v>
      </c>
      <c r="H20" s="23">
        <f>+'SLC Strategic Risk Register'!I20</f>
        <v>0</v>
      </c>
      <c r="I20" s="147"/>
      <c r="J20" s="147">
        <f>+'SLC Strategic Risk Register'!P20</f>
        <v>3</v>
      </c>
      <c r="K20" s="147">
        <f>+'SLC Strategic Risk Register'!Q20</f>
        <v>2</v>
      </c>
      <c r="L20" s="24">
        <f>+'SLC Strategic Risk Register'!R20</f>
        <v>6</v>
      </c>
      <c r="M20" s="147">
        <f>+'SLC Strategic Risk Register'!S20</f>
        <v>6</v>
      </c>
      <c r="N20" s="23">
        <f>+'SLC Strategic Risk Register'!T20</f>
        <v>0</v>
      </c>
      <c r="O20" s="132" t="s">
        <v>27</v>
      </c>
      <c r="P20" s="149" t="s">
        <v>205</v>
      </c>
      <c r="Q20" s="258" t="s">
        <v>71</v>
      </c>
      <c r="R20" s="195">
        <f>VLOOKUP(B20,'Nov 24 SLC Summary'!B:F,5,FALSE)</f>
        <v>9</v>
      </c>
      <c r="S20" s="27">
        <f>VLOOKUP(B20,'Nov 24 SLC Summary'!B:L,11,FALSE)</f>
        <v>6</v>
      </c>
      <c r="T20" s="27">
        <f>G20-R20</f>
        <v>0</v>
      </c>
      <c r="U20" s="27">
        <f>M20-S20</f>
        <v>0</v>
      </c>
    </row>
    <row r="21" spans="1:21" x14ac:dyDescent="0.25">
      <c r="A21" s="205" t="s">
        <v>271</v>
      </c>
      <c r="B21" s="205"/>
      <c r="C21" s="205"/>
      <c r="D21" s="205"/>
      <c r="E21" s="205"/>
      <c r="F21" s="205"/>
      <c r="G21" s="205"/>
      <c r="H21" s="205"/>
      <c r="I21" s="205"/>
      <c r="J21" s="205"/>
      <c r="K21" s="205"/>
      <c r="L21" s="205"/>
      <c r="M21" s="205"/>
      <c r="N21" s="205"/>
      <c r="O21" s="205"/>
      <c r="P21" s="245"/>
      <c r="Q21" s="245"/>
      <c r="R21" s="195"/>
    </row>
    <row r="22" spans="1:21" ht="60" x14ac:dyDescent="0.25">
      <c r="A22" s="144">
        <v>9</v>
      </c>
      <c r="B22" s="145" t="s">
        <v>34</v>
      </c>
      <c r="C22" s="146" t="s">
        <v>35</v>
      </c>
      <c r="D22" s="23">
        <f>+'SLC Strategic Risk Register'!E22</f>
        <v>4</v>
      </c>
      <c r="E22" s="23">
        <f>+'SLC Strategic Risk Register'!F22</f>
        <v>2</v>
      </c>
      <c r="F22" s="24">
        <f>+'SLC Strategic Risk Register'!G22</f>
        <v>8</v>
      </c>
      <c r="G22" s="23">
        <f>+'SLC Strategic Risk Register'!H22</f>
        <v>8</v>
      </c>
      <c r="H22" s="23">
        <f>+'SLC Strategic Risk Register'!I22</f>
        <v>0</v>
      </c>
      <c r="I22" s="147"/>
      <c r="J22" s="147">
        <f>+'SLC Strategic Risk Register'!P22</f>
        <v>4</v>
      </c>
      <c r="K22" s="147">
        <f>+'SLC Strategic Risk Register'!Q22</f>
        <v>1</v>
      </c>
      <c r="L22" s="24">
        <f>+'SLC Strategic Risk Register'!R22</f>
        <v>4</v>
      </c>
      <c r="M22" s="147">
        <f>+'SLC Strategic Risk Register'!S22</f>
        <v>4</v>
      </c>
      <c r="N22" s="23">
        <f>+'SLC Strategic Risk Register'!T22</f>
        <v>0</v>
      </c>
      <c r="O22" s="132" t="s">
        <v>21</v>
      </c>
      <c r="P22" s="132" t="s">
        <v>271</v>
      </c>
      <c r="Q22" s="258" t="s">
        <v>75</v>
      </c>
      <c r="R22" s="195">
        <f>VLOOKUP(B22,'Nov 24 SLC Summary'!B:F,5,FALSE)</f>
        <v>8</v>
      </c>
      <c r="S22" s="27">
        <f>VLOOKUP(B22,'Nov 24 SLC Summary'!B:L,11,FALSE)</f>
        <v>4</v>
      </c>
      <c r="T22" s="27">
        <f>G22-R22</f>
        <v>0</v>
      </c>
      <c r="U22" s="27">
        <f>M22-S22</f>
        <v>0</v>
      </c>
    </row>
    <row r="23" spans="1:21" ht="90" x14ac:dyDescent="0.25">
      <c r="A23" s="144">
        <v>12</v>
      </c>
      <c r="B23" s="145" t="s">
        <v>38</v>
      </c>
      <c r="C23" s="146" t="s">
        <v>35</v>
      </c>
      <c r="D23" s="23">
        <f>+'SLC Strategic Risk Register'!E23</f>
        <v>4</v>
      </c>
      <c r="E23" s="23">
        <f>+'SLC Strategic Risk Register'!F23</f>
        <v>2</v>
      </c>
      <c r="F23" s="24">
        <f>+'SLC Strategic Risk Register'!G23</f>
        <v>8</v>
      </c>
      <c r="G23" s="23">
        <f>+'SLC Strategic Risk Register'!H23</f>
        <v>8</v>
      </c>
      <c r="H23" s="23">
        <f>+'SLC Strategic Risk Register'!I23</f>
        <v>0</v>
      </c>
      <c r="I23" s="147"/>
      <c r="J23" s="147">
        <f>+'SLC Strategic Risk Register'!P23</f>
        <v>4</v>
      </c>
      <c r="K23" s="147">
        <f>+'SLC Strategic Risk Register'!Q23</f>
        <v>2</v>
      </c>
      <c r="L23" s="24">
        <f>+'SLC Strategic Risk Register'!R23</f>
        <v>8</v>
      </c>
      <c r="M23" s="147">
        <f>+'SLC Strategic Risk Register'!S23</f>
        <v>8</v>
      </c>
      <c r="N23" s="23">
        <f>+'SLC Strategic Risk Register'!T23</f>
        <v>0</v>
      </c>
      <c r="O23" s="132" t="s">
        <v>21</v>
      </c>
      <c r="P23" s="149" t="s">
        <v>271</v>
      </c>
      <c r="Q23" s="258" t="s">
        <v>75</v>
      </c>
      <c r="R23" s="195">
        <f>VLOOKUP(B23,'Nov 24 SLC Summary'!B:F,5,FALSE)</f>
        <v>8</v>
      </c>
      <c r="S23" s="27">
        <f>VLOOKUP(B23,'Nov 24 SLC Summary'!B:L,11,FALSE)</f>
        <v>8</v>
      </c>
      <c r="T23" s="27">
        <f>G23-R23</f>
        <v>0</v>
      </c>
      <c r="U23" s="27">
        <f>M23-S23</f>
        <v>0</v>
      </c>
    </row>
    <row r="24" spans="1:21" x14ac:dyDescent="0.25">
      <c r="A24" s="205" t="s">
        <v>39</v>
      </c>
      <c r="B24" s="205"/>
      <c r="C24" s="205"/>
      <c r="D24" s="205"/>
      <c r="E24" s="205"/>
      <c r="F24" s="205"/>
      <c r="G24" s="205"/>
      <c r="H24" s="205"/>
      <c r="I24" s="205"/>
      <c r="J24" s="205"/>
      <c r="K24" s="205"/>
      <c r="L24" s="205"/>
      <c r="M24" s="205"/>
      <c r="N24" s="205"/>
      <c r="O24" s="205"/>
      <c r="P24" s="245"/>
      <c r="Q24" s="245"/>
      <c r="R24" s="195"/>
      <c r="U24" s="27">
        <f>M24-S24</f>
        <v>0</v>
      </c>
    </row>
    <row r="25" spans="1:21" ht="75" x14ac:dyDescent="0.25">
      <c r="A25" s="144">
        <v>10</v>
      </c>
      <c r="B25" s="145" t="s">
        <v>40</v>
      </c>
      <c r="C25" s="146" t="s">
        <v>35</v>
      </c>
      <c r="D25" s="23">
        <f>+'SLC Strategic Risk Register'!E25</f>
        <v>4</v>
      </c>
      <c r="E25" s="23">
        <f>+'SLC Strategic Risk Register'!F25</f>
        <v>2</v>
      </c>
      <c r="F25" s="24">
        <f>+'SLC Strategic Risk Register'!G25</f>
        <v>8</v>
      </c>
      <c r="G25" s="23">
        <f>+'SLC Strategic Risk Register'!H25</f>
        <v>8</v>
      </c>
      <c r="H25" s="23">
        <f>+'SLC Strategic Risk Register'!I25</f>
        <v>0</v>
      </c>
      <c r="I25" s="147"/>
      <c r="J25" s="147">
        <f>+'SLC Strategic Risk Register'!P25</f>
        <v>4</v>
      </c>
      <c r="K25" s="147">
        <f>+'SLC Strategic Risk Register'!Q25</f>
        <v>1</v>
      </c>
      <c r="L25" s="24">
        <f>+'SLC Strategic Risk Register'!R25</f>
        <v>4</v>
      </c>
      <c r="M25" s="147">
        <f>+'SLC Strategic Risk Register'!S25</f>
        <v>4</v>
      </c>
      <c r="N25" s="23">
        <f>+'SLC Strategic Risk Register'!T25</f>
        <v>0</v>
      </c>
      <c r="O25" s="132" t="s">
        <v>41</v>
      </c>
      <c r="P25" s="132" t="s">
        <v>39</v>
      </c>
      <c r="Q25" s="258" t="s">
        <v>78</v>
      </c>
      <c r="R25" s="195">
        <f>VLOOKUP(B25,'Nov 24 SLC Summary'!B:F,5,FALSE)</f>
        <v>8</v>
      </c>
      <c r="S25" s="27">
        <f>VLOOKUP(B25,'Nov 24 SLC Summary'!B:L,11,FALSE)</f>
        <v>4</v>
      </c>
      <c r="T25" s="27">
        <f>G25-R25</f>
        <v>0</v>
      </c>
      <c r="U25" s="27">
        <f>M25-S25</f>
        <v>0</v>
      </c>
    </row>
    <row r="26" spans="1:21" x14ac:dyDescent="0.25">
      <c r="A26" s="205" t="s">
        <v>44</v>
      </c>
      <c r="B26" s="205"/>
      <c r="C26" s="205"/>
      <c r="D26" s="205"/>
      <c r="E26" s="205"/>
      <c r="F26" s="205"/>
      <c r="G26" s="205"/>
      <c r="H26" s="205"/>
      <c r="I26" s="205"/>
      <c r="J26" s="205"/>
      <c r="K26" s="205"/>
      <c r="L26" s="205"/>
      <c r="M26" s="205"/>
      <c r="N26" s="205"/>
      <c r="O26" s="205"/>
      <c r="P26" s="245"/>
      <c r="Q26" s="245"/>
      <c r="R26" s="195"/>
    </row>
    <row r="27" spans="1:21" ht="60" x14ac:dyDescent="0.25">
      <c r="A27" s="144">
        <v>7</v>
      </c>
      <c r="B27" s="145" t="s">
        <v>45</v>
      </c>
      <c r="C27" s="146">
        <v>3</v>
      </c>
      <c r="D27" s="23">
        <f>+'SLC Strategic Risk Register'!E27</f>
        <v>3</v>
      </c>
      <c r="E27" s="23">
        <f>+'SLC Strategic Risk Register'!F27</f>
        <v>2</v>
      </c>
      <c r="F27" s="24">
        <f>+'SLC Strategic Risk Register'!G27</f>
        <v>6</v>
      </c>
      <c r="G27" s="23">
        <f>+'SLC Strategic Risk Register'!H27</f>
        <v>6</v>
      </c>
      <c r="H27" s="23">
        <f>+'SLC Strategic Risk Register'!I27</f>
        <v>0</v>
      </c>
      <c r="I27" s="147"/>
      <c r="J27" s="147">
        <f>+'SLC Strategic Risk Register'!P27</f>
        <v>3</v>
      </c>
      <c r="K27" s="147">
        <f>+'SLC Strategic Risk Register'!Q27</f>
        <v>1</v>
      </c>
      <c r="L27" s="24">
        <f>+'SLC Strategic Risk Register'!R27</f>
        <v>3</v>
      </c>
      <c r="M27" s="147">
        <f>+'SLC Strategic Risk Register'!S27</f>
        <v>3</v>
      </c>
      <c r="N27" s="23">
        <f>+'SLC Strategic Risk Register'!T27</f>
        <v>0</v>
      </c>
      <c r="O27" s="158" t="s">
        <v>24</v>
      </c>
      <c r="P27" s="132" t="s">
        <v>44</v>
      </c>
      <c r="Q27" s="258" t="s">
        <v>70</v>
      </c>
      <c r="R27" s="195">
        <f>VLOOKUP(B27,'Nov 24 SLC Summary'!B:F,5,FALSE)</f>
        <v>6</v>
      </c>
      <c r="S27" s="27">
        <f>VLOOKUP(B27,'Nov 24 SLC Summary'!B:L,11,FALSE)</f>
        <v>3</v>
      </c>
      <c r="T27" s="27">
        <f>G27-R27</f>
        <v>0</v>
      </c>
      <c r="U27" s="27">
        <f>M27-S27</f>
        <v>0</v>
      </c>
    </row>
    <row r="28" spans="1:21" x14ac:dyDescent="0.25">
      <c r="A28" s="205" t="s">
        <v>46</v>
      </c>
      <c r="B28" s="205"/>
      <c r="C28" s="205"/>
      <c r="D28" s="205"/>
      <c r="E28" s="205"/>
      <c r="F28" s="205"/>
      <c r="G28" s="205"/>
      <c r="H28" s="205"/>
      <c r="I28" s="205"/>
      <c r="J28" s="205"/>
      <c r="K28" s="205"/>
      <c r="L28" s="205"/>
      <c r="M28" s="205"/>
      <c r="N28" s="205"/>
      <c r="O28" s="205"/>
      <c r="P28" s="245"/>
      <c r="Q28" s="245"/>
      <c r="R28" s="195"/>
    </row>
    <row r="29" spans="1:21" ht="45" x14ac:dyDescent="0.25">
      <c r="A29" s="144">
        <v>14</v>
      </c>
      <c r="B29" s="145" t="s">
        <v>47</v>
      </c>
      <c r="C29" s="146">
        <v>3</v>
      </c>
      <c r="D29" s="23">
        <f>+'SLC Strategic Risk Register'!E29</f>
        <v>4</v>
      </c>
      <c r="E29" s="23">
        <f>+'SLC Strategic Risk Register'!F29</f>
        <v>4</v>
      </c>
      <c r="F29" s="24">
        <f>+'SLC Strategic Risk Register'!G29</f>
        <v>16</v>
      </c>
      <c r="G29" s="23">
        <f>+'SLC Strategic Risk Register'!H29</f>
        <v>16</v>
      </c>
      <c r="H29" s="23">
        <f>+'SLC Strategic Risk Register'!I29</f>
        <v>0</v>
      </c>
      <c r="I29" s="147"/>
      <c r="J29" s="147">
        <f>+'SLC Strategic Risk Register'!P29</f>
        <v>4</v>
      </c>
      <c r="K29" s="147">
        <f>+'SLC Strategic Risk Register'!Q29</f>
        <v>3</v>
      </c>
      <c r="L29" s="24">
        <f>+'SLC Strategic Risk Register'!R29</f>
        <v>12</v>
      </c>
      <c r="M29" s="147">
        <f>+'SLC Strategic Risk Register'!S29</f>
        <v>12</v>
      </c>
      <c r="N29" s="23">
        <f>+'SLC Strategic Risk Register'!T29</f>
        <v>0</v>
      </c>
      <c r="O29" s="132" t="s">
        <v>48</v>
      </c>
      <c r="P29" s="132" t="s">
        <v>46</v>
      </c>
      <c r="Q29" s="258" t="s">
        <v>75</v>
      </c>
      <c r="R29" s="195">
        <f>VLOOKUP(B29,'Nov 24 SLC Summary'!B:F,5,FALSE)</f>
        <v>16</v>
      </c>
      <c r="S29" s="27">
        <f>VLOOKUP(B29,'Nov 24 SLC Summary'!B:L,11,FALSE)</f>
        <v>12</v>
      </c>
      <c r="T29" s="27">
        <f>G29-R29</f>
        <v>0</v>
      </c>
      <c r="U29" s="27">
        <f>M29-S29</f>
        <v>0</v>
      </c>
    </row>
    <row r="30" spans="1:21" ht="15.75" thickBot="1" x14ac:dyDescent="0.3">
      <c r="A30" s="139"/>
      <c r="B30" s="139"/>
      <c r="C30" s="139"/>
      <c r="D30" s="1"/>
      <c r="E30" s="1"/>
      <c r="F30" s="1"/>
      <c r="G30" s="1"/>
      <c r="H30" s="1"/>
      <c r="I30" s="139"/>
      <c r="J30" s="139"/>
      <c r="K30" s="139"/>
      <c r="L30" s="139"/>
      <c r="M30" s="139"/>
      <c r="N30" s="139"/>
      <c r="O30" s="139"/>
      <c r="P30" s="142"/>
      <c r="Q30" s="142"/>
    </row>
    <row r="31" spans="1:21" ht="15.75" thickBot="1" x14ac:dyDescent="0.3">
      <c r="A31" s="203" t="s">
        <v>51</v>
      </c>
      <c r="B31" s="204"/>
      <c r="C31" s="148"/>
      <c r="D31" s="139"/>
      <c r="E31" s="139"/>
      <c r="F31" s="139"/>
      <c r="G31" s="1"/>
      <c r="H31" s="139"/>
      <c r="I31" s="139"/>
      <c r="J31" s="9" t="s">
        <v>52</v>
      </c>
      <c r="K31" s="123" t="s">
        <v>53</v>
      </c>
      <c r="L31" s="124" t="s">
        <v>54</v>
      </c>
      <c r="M31" s="139"/>
      <c r="N31"/>
      <c r="O31"/>
      <c r="P31" s="142"/>
      <c r="Q31" s="142"/>
    </row>
    <row r="32" spans="1:21" x14ac:dyDescent="0.25">
      <c r="A32" s="121">
        <v>1</v>
      </c>
      <c r="B32" s="130" t="s">
        <v>55</v>
      </c>
      <c r="C32" s="29"/>
      <c r="D32" s="139"/>
      <c r="E32" s="139"/>
      <c r="F32" s="139"/>
      <c r="G32" s="1"/>
      <c r="H32" s="1"/>
      <c r="I32" s="139"/>
      <c r="J32" s="1"/>
      <c r="K32" s="125" t="s">
        <v>56</v>
      </c>
      <c r="L32" s="126" t="s">
        <v>57</v>
      </c>
      <c r="M32" s="139"/>
      <c r="N32"/>
      <c r="O32"/>
      <c r="P32" s="142"/>
      <c r="Q32" s="142"/>
    </row>
    <row r="33" spans="1:17" x14ac:dyDescent="0.25">
      <c r="A33" s="121">
        <v>2</v>
      </c>
      <c r="B33" s="130" t="s">
        <v>58</v>
      </c>
      <c r="C33" s="29"/>
      <c r="D33" s="139"/>
      <c r="E33" s="139"/>
      <c r="F33" s="139"/>
      <c r="G33" s="1"/>
      <c r="H33" s="1"/>
      <c r="I33" s="139"/>
      <c r="J33" s="1"/>
      <c r="K33" s="125" t="s">
        <v>59</v>
      </c>
      <c r="L33" s="127" t="s">
        <v>60</v>
      </c>
      <c r="M33" s="139"/>
      <c r="N33"/>
      <c r="O33"/>
      <c r="P33" s="142"/>
      <c r="Q33" s="142"/>
    </row>
    <row r="34" spans="1:17" x14ac:dyDescent="0.25">
      <c r="A34" s="121">
        <v>3</v>
      </c>
      <c r="B34" s="130" t="s">
        <v>61</v>
      </c>
      <c r="C34" s="29"/>
      <c r="D34" s="139"/>
      <c r="E34" s="139"/>
      <c r="F34" s="139"/>
      <c r="G34" s="139"/>
      <c r="H34" s="139"/>
      <c r="I34" s="139"/>
      <c r="J34" s="139"/>
      <c r="K34" s="128" t="s">
        <v>62</v>
      </c>
      <c r="L34" s="129" t="s">
        <v>63</v>
      </c>
      <c r="M34" s="139"/>
      <c r="N34" s="139"/>
      <c r="O34" s="139"/>
      <c r="P34" s="142"/>
      <c r="Q34" s="142"/>
    </row>
    <row r="35" spans="1:17" x14ac:dyDescent="0.25">
      <c r="A35" s="131">
        <v>4</v>
      </c>
      <c r="B35" s="130" t="s">
        <v>64</v>
      </c>
      <c r="C35" s="139"/>
      <c r="D35" s="139"/>
      <c r="E35" s="139"/>
      <c r="F35" s="139"/>
      <c r="G35" s="139"/>
      <c r="H35" s="139"/>
      <c r="I35" s="139"/>
      <c r="J35" s="139"/>
      <c r="K35" s="139"/>
      <c r="L35" s="139"/>
      <c r="M35" s="139"/>
      <c r="N35" s="139"/>
      <c r="O35" s="139"/>
      <c r="P35" s="142"/>
      <c r="Q35" s="142"/>
    </row>
    <row r="36" spans="1:17" x14ac:dyDescent="0.25">
      <c r="A36" s="139"/>
      <c r="B36" s="139"/>
      <c r="C36" s="139"/>
      <c r="D36" s="1"/>
      <c r="E36" s="1"/>
      <c r="F36" s="1"/>
      <c r="G36" s="1"/>
      <c r="H36" s="1"/>
      <c r="I36" s="139"/>
      <c r="J36" s="139"/>
      <c r="K36" s="139"/>
      <c r="L36" s="139"/>
      <c r="M36" s="139"/>
      <c r="N36" s="139"/>
      <c r="O36" s="139"/>
      <c r="P36" s="142"/>
      <c r="Q36" s="142"/>
    </row>
    <row r="37" spans="1:17" ht="15.75" x14ac:dyDescent="0.25">
      <c r="A37" s="139"/>
      <c r="B37" s="139"/>
      <c r="C37" s="139"/>
      <c r="D37" s="139"/>
      <c r="E37" s="139"/>
      <c r="F37" s="139"/>
      <c r="G37" s="139"/>
      <c r="H37" s="139"/>
      <c r="I37" s="139"/>
      <c r="J37" s="139"/>
      <c r="K37" s="105"/>
      <c r="L37" s="122"/>
      <c r="M37" s="139"/>
      <c r="N37" s="139"/>
      <c r="O37" s="139"/>
      <c r="P37" s="142"/>
      <c r="Q37" s="142"/>
    </row>
    <row r="38" spans="1:17" ht="15.75" x14ac:dyDescent="0.25">
      <c r="A38" s="139"/>
      <c r="B38" s="139"/>
      <c r="C38" s="139"/>
      <c r="D38" s="139"/>
      <c r="E38" s="139"/>
      <c r="F38" s="139"/>
      <c r="G38" s="139"/>
      <c r="H38" s="139"/>
      <c r="I38" s="139"/>
      <c r="J38" s="139"/>
      <c r="K38" s="105"/>
      <c r="L38" s="122"/>
      <c r="M38" s="139"/>
      <c r="N38" s="139"/>
      <c r="O38" s="139"/>
      <c r="P38" s="142"/>
      <c r="Q38" s="142"/>
    </row>
    <row r="39" spans="1:17" ht="15.75" x14ac:dyDescent="0.25">
      <c r="A39" s="139"/>
      <c r="B39" s="139"/>
      <c r="C39" s="139"/>
      <c r="D39" s="139"/>
      <c r="E39" s="139"/>
      <c r="F39" s="139"/>
      <c r="G39" s="139"/>
      <c r="H39" s="139"/>
      <c r="I39" s="139"/>
      <c r="J39" s="139"/>
      <c r="K39" s="105"/>
      <c r="L39" s="122"/>
      <c r="M39" s="139"/>
      <c r="N39" s="139"/>
      <c r="O39" s="139"/>
      <c r="P39" s="142"/>
      <c r="Q39" s="142"/>
    </row>
    <row r="40" spans="1:17" ht="15.75" x14ac:dyDescent="0.25">
      <c r="A40" s="139"/>
      <c r="B40" s="139"/>
      <c r="C40" s="139"/>
      <c r="D40" s="139"/>
      <c r="E40" s="139"/>
      <c r="F40" s="139"/>
      <c r="G40" s="139"/>
      <c r="H40" s="139"/>
      <c r="I40" s="139"/>
      <c r="J40" s="139"/>
      <c r="K40" s="105"/>
      <c r="L40" s="122"/>
      <c r="M40" s="139"/>
      <c r="N40" s="139"/>
      <c r="O40" s="139"/>
      <c r="P40" s="142"/>
      <c r="Q40" s="142"/>
    </row>
  </sheetData>
  <autoFilter ref="A5:O29" xr:uid="{5BD5F36C-CFA7-4AD9-A472-9F4D536F5633}"/>
  <mergeCells count="13">
    <mergeCell ref="D1:G1"/>
    <mergeCell ref="D2:G2"/>
    <mergeCell ref="D3:G3"/>
    <mergeCell ref="A31:B31"/>
    <mergeCell ref="A6:O6"/>
    <mergeCell ref="A8:O8"/>
    <mergeCell ref="A17:O17"/>
    <mergeCell ref="A15:O15"/>
    <mergeCell ref="A13:O13"/>
    <mergeCell ref="A21:O21"/>
    <mergeCell ref="A24:O24"/>
    <mergeCell ref="A26:O26"/>
    <mergeCell ref="A28:O28"/>
  </mergeCells>
  <conditionalFormatting sqref="F1:F1048576">
    <cfRule type="cellIs" dxfId="39" priority="10" operator="between">
      <formula>20</formula>
      <formula>25</formula>
    </cfRule>
    <cfRule type="cellIs" dxfId="38" priority="11" operator="between">
      <formula>10</formula>
      <formula>19</formula>
    </cfRule>
    <cfRule type="cellIs" dxfId="37" priority="12" operator="between">
      <formula>4</formula>
      <formula>9</formula>
    </cfRule>
    <cfRule type="cellIs" dxfId="36" priority="13" operator="between">
      <formula>1</formula>
      <formula>3</formula>
    </cfRule>
  </conditionalFormatting>
  <conditionalFormatting sqref="L1:L1048576">
    <cfRule type="cellIs" dxfId="35" priority="17" operator="between">
      <formula>20</formula>
      <formula>25</formula>
    </cfRule>
    <cfRule type="cellIs" dxfId="34" priority="18" operator="between">
      <formula>10</formula>
      <formula>19</formula>
    </cfRule>
    <cfRule type="cellIs" dxfId="33" priority="19" operator="between">
      <formula>4</formula>
      <formula>9</formula>
    </cfRule>
    <cfRule type="cellIs" dxfId="32" priority="20" operator="between">
      <formula>1</formula>
      <formula>3</formula>
    </cfRule>
  </conditionalFormatting>
  <conditionalFormatting sqref="L27">
    <cfRule type="cellIs" dxfId="31" priority="25" operator="between">
      <formula>20</formula>
      <formula>25</formula>
    </cfRule>
    <cfRule type="cellIs" dxfId="30" priority="26" operator="between">
      <formula>10</formula>
      <formula>19</formula>
    </cfRule>
    <cfRule type="cellIs" dxfId="29" priority="27" operator="between">
      <formula>4</formula>
      <formula>9</formula>
    </cfRule>
    <cfRule type="cellIs" dxfId="28" priority="28" operator="between">
      <formula>1</formula>
      <formula>3</formula>
    </cfRule>
  </conditionalFormatting>
  <conditionalFormatting sqref="L29">
    <cfRule type="cellIs" dxfId="27" priority="21" operator="between">
      <formula>20</formula>
      <formula>25</formula>
    </cfRule>
    <cfRule type="cellIs" dxfId="26" priority="22" operator="between">
      <formula>10</formula>
      <formula>19</formula>
    </cfRule>
    <cfRule type="cellIs" dxfId="25" priority="23" operator="between">
      <formula>4</formula>
      <formula>9</formula>
    </cfRule>
    <cfRule type="cellIs" dxfId="24" priority="24"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361BF2C0-7495-4E30-A087-BBE9CC1E9405}">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78"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01"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7BD4B5A-A7F2-4BE1-BFEF-4E682773A895}">
          <x14:formula1>
            <xm:f>'SLC Board Risk Appetite'!$A$23:$A$28</xm:f>
          </x14:formula1>
          <xm:sqref>Q7 Q29 Q27 Q25 Q22:Q23 Q18:Q20 Q16 Q14 Q9:Q12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Y9175"/>
  <sheetViews>
    <sheetView zoomScale="70" zoomScaleNormal="70" workbookViewId="0">
      <pane xSplit="4" ySplit="5" topLeftCell="Q6" activePane="bottomRight" state="frozen"/>
      <selection pane="topRight"/>
      <selection pane="bottomLeft" activeCell="E1" sqref="E1"/>
      <selection pane="bottomRight" activeCell="T46" sqref="T46"/>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21.75" customWidth="1"/>
    <col min="15" max="15" width="98.375" style="14" customWidth="1"/>
    <col min="16" max="18" width="12.375" customWidth="1"/>
    <col min="19" max="19" width="9.625" customWidth="1"/>
    <col min="20" max="20" width="11" customWidth="1"/>
    <col min="21" max="21" width="123.625" customWidth="1"/>
    <col min="22" max="22" width="98.375" customWidth="1"/>
    <col min="23" max="23" width="15.375" style="135" customWidth="1"/>
    <col min="24" max="25" width="18" style="253" customWidth="1"/>
    <col min="27" max="27" width="9" customWidth="1"/>
  </cols>
  <sheetData>
    <row r="1" spans="1:25" ht="15" customHeight="1" x14ac:dyDescent="0.25">
      <c r="A1" s="207" t="s">
        <v>92</v>
      </c>
      <c r="B1" s="208"/>
      <c r="C1" s="208"/>
      <c r="D1" s="208"/>
      <c r="F1" s="212" t="s">
        <v>0</v>
      </c>
      <c r="G1" s="212"/>
      <c r="H1" s="212"/>
      <c r="I1" s="212"/>
      <c r="J1" s="17"/>
      <c r="K1" s="17"/>
      <c r="L1" s="17"/>
      <c r="M1" s="17"/>
      <c r="N1" s="265">
        <f>'SLC Summary'!H1</f>
        <v>45684</v>
      </c>
      <c r="O1" s="34"/>
      <c r="P1" s="209"/>
      <c r="Q1" s="210"/>
      <c r="R1" s="211"/>
      <c r="S1" s="10"/>
      <c r="T1" s="10"/>
      <c r="U1" s="10"/>
      <c r="V1" s="206" t="s">
        <v>93</v>
      </c>
      <c r="W1" s="206"/>
    </row>
    <row r="2" spans="1:25" ht="15" customHeight="1" x14ac:dyDescent="0.25">
      <c r="A2" s="207"/>
      <c r="B2" s="208"/>
      <c r="C2" s="208"/>
      <c r="D2" s="208"/>
      <c r="F2" s="212" t="s">
        <v>2</v>
      </c>
      <c r="G2" s="212"/>
      <c r="H2" s="212"/>
      <c r="I2" s="212"/>
      <c r="J2" s="17"/>
      <c r="K2" s="17"/>
      <c r="L2" s="17"/>
      <c r="M2" s="17"/>
      <c r="N2" s="265">
        <f>'SLC Summary'!H2</f>
        <v>45692</v>
      </c>
      <c r="O2" s="10"/>
      <c r="P2" s="15"/>
      <c r="Q2" s="16"/>
      <c r="R2" s="10"/>
      <c r="S2" s="10"/>
      <c r="T2" s="10"/>
      <c r="U2" s="10"/>
      <c r="V2" s="18"/>
      <c r="W2" s="266" t="s">
        <v>231</v>
      </c>
    </row>
    <row r="3" spans="1:25" ht="15" customHeight="1" x14ac:dyDescent="0.25">
      <c r="A3" s="208"/>
      <c r="B3" s="208"/>
      <c r="C3" s="208"/>
      <c r="D3" s="208"/>
      <c r="F3" s="212" t="s">
        <v>94</v>
      </c>
      <c r="G3" s="212"/>
      <c r="H3" s="212"/>
      <c r="I3" s="212"/>
      <c r="J3" s="17"/>
      <c r="K3" s="17"/>
      <c r="L3" s="17"/>
      <c r="M3" s="17"/>
      <c r="N3" s="265">
        <f>'SLC Summary'!H3</f>
        <v>45738</v>
      </c>
      <c r="O3" s="10"/>
      <c r="P3" s="209"/>
      <c r="Q3" s="211"/>
      <c r="R3" s="211"/>
      <c r="S3" s="10"/>
      <c r="T3" s="10"/>
      <c r="U3" s="10"/>
      <c r="W3" s="134"/>
    </row>
    <row r="4" spans="1:25" ht="15" x14ac:dyDescent="0.2">
      <c r="A4" s="10"/>
      <c r="B4" s="10"/>
      <c r="C4" s="10"/>
      <c r="D4" s="10"/>
      <c r="E4" s="1"/>
      <c r="F4" s="1"/>
      <c r="G4" s="1"/>
      <c r="H4" s="1"/>
      <c r="I4" s="1"/>
      <c r="J4" s="10"/>
      <c r="K4" s="10"/>
      <c r="L4" s="10"/>
      <c r="M4" s="10"/>
      <c r="N4" s="10"/>
      <c r="O4" s="10"/>
      <c r="P4" s="1"/>
      <c r="Q4" s="1"/>
      <c r="R4" s="1"/>
      <c r="S4" s="1"/>
      <c r="T4" s="1"/>
      <c r="U4" s="1"/>
      <c r="V4" s="10"/>
    </row>
    <row r="5" spans="1:25" ht="90" x14ac:dyDescent="0.2">
      <c r="A5" s="2" t="s">
        <v>95</v>
      </c>
      <c r="B5" s="2" t="s">
        <v>96</v>
      </c>
      <c r="C5" s="2" t="s">
        <v>97</v>
      </c>
      <c r="D5" s="2" t="s">
        <v>5</v>
      </c>
      <c r="E5" s="2" t="s">
        <v>98</v>
      </c>
      <c r="F5" s="2" t="s">
        <v>99</v>
      </c>
      <c r="G5" s="2" t="s">
        <v>9</v>
      </c>
      <c r="H5" s="2" t="s">
        <v>10</v>
      </c>
      <c r="I5" s="2" t="s">
        <v>11</v>
      </c>
      <c r="J5" s="3" t="s">
        <v>100</v>
      </c>
      <c r="K5" s="3" t="s">
        <v>101</v>
      </c>
      <c r="L5" s="3" t="s">
        <v>102</v>
      </c>
      <c r="M5" s="3" t="s">
        <v>103</v>
      </c>
      <c r="N5" s="2" t="s">
        <v>104</v>
      </c>
      <c r="O5" s="19" t="s">
        <v>105</v>
      </c>
      <c r="P5" s="2" t="s">
        <v>211</v>
      </c>
      <c r="Q5" s="2" t="s">
        <v>106</v>
      </c>
      <c r="R5" s="2" t="s">
        <v>14</v>
      </c>
      <c r="S5" s="2" t="s">
        <v>15</v>
      </c>
      <c r="T5" s="2" t="s">
        <v>11</v>
      </c>
      <c r="U5" s="2" t="s">
        <v>107</v>
      </c>
      <c r="V5" s="2" t="s">
        <v>73</v>
      </c>
      <c r="W5" s="20" t="s">
        <v>108</v>
      </c>
      <c r="X5" s="254" t="s">
        <v>17</v>
      </c>
      <c r="Y5" s="257" t="s">
        <v>202</v>
      </c>
    </row>
    <row r="6" spans="1:25" ht="30" customHeight="1" x14ac:dyDescent="0.2">
      <c r="A6" s="246" t="s">
        <v>268</v>
      </c>
      <c r="B6" s="247"/>
      <c r="C6" s="247"/>
      <c r="D6" s="247"/>
      <c r="E6" s="247"/>
      <c r="F6" s="247"/>
      <c r="G6" s="247"/>
      <c r="H6" s="247"/>
      <c r="I6" s="247"/>
      <c r="J6" s="247"/>
      <c r="K6" s="247"/>
      <c r="L6" s="247"/>
      <c r="M6" s="247"/>
      <c r="N6" s="247"/>
      <c r="O6" s="247"/>
      <c r="P6" s="247"/>
      <c r="Q6" s="247"/>
      <c r="R6" s="247"/>
      <c r="S6" s="247"/>
      <c r="T6" s="247"/>
      <c r="U6" s="247"/>
      <c r="V6" s="247"/>
      <c r="W6" s="247"/>
      <c r="X6" s="247"/>
      <c r="Y6" s="247"/>
    </row>
    <row r="7" spans="1:25" ht="165" x14ac:dyDescent="0.25">
      <c r="A7" s="4">
        <v>8</v>
      </c>
      <c r="B7" s="5">
        <v>44312</v>
      </c>
      <c r="C7" s="21" t="s">
        <v>111</v>
      </c>
      <c r="D7" s="145" t="s">
        <v>50</v>
      </c>
      <c r="E7" s="6">
        <v>3</v>
      </c>
      <c r="F7" s="6">
        <v>2</v>
      </c>
      <c r="G7" s="4">
        <f>SUM(E7*F7)</f>
        <v>6</v>
      </c>
      <c r="H7" s="6">
        <f>VLOOKUP(D7,'Nov 24 SLC Summary'!B:F,5,FALSE)</f>
        <v>6</v>
      </c>
      <c r="I7" s="6">
        <f>G7-H7</f>
        <v>0</v>
      </c>
      <c r="J7" s="6">
        <f>IF(C7="open",G7,0)</f>
        <v>0</v>
      </c>
      <c r="K7" s="6">
        <f>IF(J7&gt;0,1,0)</f>
        <v>0</v>
      </c>
      <c r="L7" s="6">
        <f>IF(C7="being mitigated",G7,0)</f>
        <v>0</v>
      </c>
      <c r="M7" s="6">
        <f>IF(L7&gt;0,1,0)</f>
        <v>0</v>
      </c>
      <c r="N7" s="8" t="s">
        <v>112</v>
      </c>
      <c r="O7" s="8" t="s">
        <v>113</v>
      </c>
      <c r="P7" s="151">
        <f>E7</f>
        <v>3</v>
      </c>
      <c r="Q7" s="6">
        <v>1</v>
      </c>
      <c r="R7" s="11">
        <f>SUM(P7*Q7)</f>
        <v>3</v>
      </c>
      <c r="S7" s="6">
        <f>VLOOKUP(D7,'Nov 24 SLC Summary'!B:L,11,FALSE)</f>
        <v>3</v>
      </c>
      <c r="T7" s="6">
        <f>R7-S7</f>
        <v>0</v>
      </c>
      <c r="U7" s="7" t="s">
        <v>262</v>
      </c>
      <c r="V7" s="8" t="s">
        <v>215</v>
      </c>
      <c r="W7" s="133" t="s">
        <v>24</v>
      </c>
      <c r="X7" s="255" t="s">
        <v>268</v>
      </c>
      <c r="Y7" s="258" t="s">
        <v>71</v>
      </c>
    </row>
    <row r="8" spans="1:25" ht="15" customHeight="1" x14ac:dyDescent="0.2">
      <c r="A8" s="248" t="s">
        <v>25</v>
      </c>
      <c r="B8" s="249"/>
      <c r="C8" s="249"/>
      <c r="D8" s="249"/>
      <c r="E8" s="249"/>
      <c r="F8" s="249"/>
      <c r="G8" s="249"/>
      <c r="H8" s="249"/>
      <c r="I8" s="249"/>
      <c r="J8" s="249"/>
      <c r="K8" s="249"/>
      <c r="L8" s="249"/>
      <c r="M8" s="249"/>
      <c r="N8" s="249"/>
      <c r="O8" s="249"/>
      <c r="P8" s="249"/>
      <c r="Q8" s="249"/>
      <c r="R8" s="249"/>
      <c r="S8" s="249"/>
      <c r="T8" s="249"/>
      <c r="U8" s="249"/>
      <c r="V8" s="249"/>
      <c r="W8" s="249"/>
      <c r="X8" s="249"/>
      <c r="Y8" s="249"/>
    </row>
    <row r="9" spans="1:25" ht="375" x14ac:dyDescent="0.25">
      <c r="A9" s="4">
        <v>1</v>
      </c>
      <c r="B9" s="22">
        <v>44312</v>
      </c>
      <c r="C9" s="21" t="s">
        <v>114</v>
      </c>
      <c r="D9" s="145" t="s">
        <v>26</v>
      </c>
      <c r="E9" s="6">
        <v>5</v>
      </c>
      <c r="F9" s="6">
        <v>4</v>
      </c>
      <c r="G9" s="4">
        <f>SUM(E9*F9)</f>
        <v>20</v>
      </c>
      <c r="H9" s="6">
        <f>VLOOKUP(D9,'Nov 24 SLC Summary'!B:F,5,FALSE)</f>
        <v>20</v>
      </c>
      <c r="I9" s="6">
        <f>G9-H9</f>
        <v>0</v>
      </c>
      <c r="J9" s="6">
        <f>IF(C9="open",G9,0)</f>
        <v>0</v>
      </c>
      <c r="K9" s="6">
        <f>IF(J9&gt;0,1,0)</f>
        <v>0</v>
      </c>
      <c r="L9" s="6">
        <f>IF(C9="being mitigated",G9,0)</f>
        <v>0</v>
      </c>
      <c r="M9" s="6">
        <f>IF(L9&gt;0,1,0)</f>
        <v>0</v>
      </c>
      <c r="N9" s="7" t="s">
        <v>115</v>
      </c>
      <c r="O9" s="8" t="s">
        <v>116</v>
      </c>
      <c r="P9" s="151">
        <f>E9</f>
        <v>5</v>
      </c>
      <c r="Q9" s="6">
        <v>4</v>
      </c>
      <c r="R9" s="11">
        <f>SUM(P9*Q9)</f>
        <v>20</v>
      </c>
      <c r="S9" s="6">
        <f>VLOOKUP(D9,'Nov 24 SLC Summary'!B:L,11,FALSE)</f>
        <v>20</v>
      </c>
      <c r="T9" s="6">
        <f>R9-S9</f>
        <v>0</v>
      </c>
      <c r="U9" s="197" t="s">
        <v>244</v>
      </c>
      <c r="V9" s="31" t="s">
        <v>264</v>
      </c>
      <c r="W9" s="133" t="s">
        <v>117</v>
      </c>
      <c r="X9" s="255" t="s">
        <v>272</v>
      </c>
      <c r="Y9" s="258" t="s">
        <v>71</v>
      </c>
    </row>
    <row r="10" spans="1:25" ht="406.5" customHeight="1" x14ac:dyDescent="0.25">
      <c r="A10" s="4">
        <v>2</v>
      </c>
      <c r="B10" s="5">
        <v>44312</v>
      </c>
      <c r="C10" s="21" t="s">
        <v>118</v>
      </c>
      <c r="D10" s="145" t="s">
        <v>28</v>
      </c>
      <c r="E10" s="6">
        <v>5</v>
      </c>
      <c r="F10" s="6">
        <v>3</v>
      </c>
      <c r="G10" s="13">
        <f>SUM(E10*F10)</f>
        <v>15</v>
      </c>
      <c r="H10" s="6">
        <f>VLOOKUP(D10,'Nov 24 SLC Summary'!B:F,5,FALSE)</f>
        <v>15</v>
      </c>
      <c r="I10" s="6">
        <f>G10-H10</f>
        <v>0</v>
      </c>
      <c r="J10" s="6">
        <f>IF(C10="open",G10,0)</f>
        <v>0</v>
      </c>
      <c r="K10" s="6">
        <f>IF(J10&gt;0,1,0)</f>
        <v>0</v>
      </c>
      <c r="L10" s="6">
        <f>IF(C10="being mitigated",G10,0)</f>
        <v>0</v>
      </c>
      <c r="M10" s="6">
        <f>IF(L10&gt;0,1,0)</f>
        <v>0</v>
      </c>
      <c r="N10" s="7" t="s">
        <v>119</v>
      </c>
      <c r="O10" s="35" t="s">
        <v>242</v>
      </c>
      <c r="P10" s="151">
        <f>E10</f>
        <v>5</v>
      </c>
      <c r="Q10" s="6">
        <v>2</v>
      </c>
      <c r="R10" s="11">
        <f>SUM(P10*Q10)</f>
        <v>10</v>
      </c>
      <c r="S10" s="6">
        <f>VLOOKUP(D10,'Nov 24 SLC Summary'!B:L,11,FALSE)</f>
        <v>10</v>
      </c>
      <c r="T10" s="6">
        <f>R10-S10</f>
        <v>0</v>
      </c>
      <c r="U10" s="32" t="s">
        <v>259</v>
      </c>
      <c r="V10" s="31" t="s">
        <v>258</v>
      </c>
      <c r="W10" s="136" t="s">
        <v>120</v>
      </c>
      <c r="X10" s="259" t="s">
        <v>272</v>
      </c>
      <c r="Y10" s="258" t="s">
        <v>71</v>
      </c>
    </row>
    <row r="11" spans="1:25" ht="336" customHeight="1" x14ac:dyDescent="0.25">
      <c r="A11" s="4">
        <v>3</v>
      </c>
      <c r="B11" s="5">
        <v>44312</v>
      </c>
      <c r="C11" s="21" t="s">
        <v>109</v>
      </c>
      <c r="D11" s="145" t="s">
        <v>19</v>
      </c>
      <c r="E11" s="6">
        <v>5</v>
      </c>
      <c r="F11" s="6">
        <v>3</v>
      </c>
      <c r="G11" s="4">
        <f>SUM(E11*F11)</f>
        <v>15</v>
      </c>
      <c r="H11" s="6">
        <f>VLOOKUP(D11,'Nov 24 SLC Summary'!B:F,5,FALSE)</f>
        <v>15</v>
      </c>
      <c r="I11" s="6">
        <f>G11-H11</f>
        <v>0</v>
      </c>
      <c r="J11" s="6">
        <f>IF(C11="open",G11,0)</f>
        <v>0</v>
      </c>
      <c r="K11" s="6">
        <f>IF(J11&gt;0,1,0)</f>
        <v>0</v>
      </c>
      <c r="L11" s="6">
        <f>IF(C11="being mitigated",G11,0)</f>
        <v>0</v>
      </c>
      <c r="M11" s="6">
        <f>IF(L11&gt;0,1,0)</f>
        <v>0</v>
      </c>
      <c r="N11" s="7" t="s">
        <v>110</v>
      </c>
      <c r="O11" s="8" t="s">
        <v>234</v>
      </c>
      <c r="P11" s="151">
        <f>E11</f>
        <v>5</v>
      </c>
      <c r="Q11" s="6">
        <v>1</v>
      </c>
      <c r="R11" s="11">
        <f>SUM(P11*Q11)</f>
        <v>5</v>
      </c>
      <c r="S11" s="6">
        <f>VLOOKUP(D11,'Nov 24 SLC Summary'!B:L,11,FALSE)</f>
        <v>5</v>
      </c>
      <c r="T11" s="6">
        <f>R11-S11</f>
        <v>0</v>
      </c>
      <c r="U11" s="7" t="s">
        <v>256</v>
      </c>
      <c r="V11" s="31" t="s">
        <v>260</v>
      </c>
      <c r="W11" s="136" t="s">
        <v>21</v>
      </c>
      <c r="X11" s="259" t="s">
        <v>272</v>
      </c>
      <c r="Y11" s="258" t="s">
        <v>71</v>
      </c>
    </row>
    <row r="12" spans="1:25" ht="325.5" customHeight="1" x14ac:dyDescent="0.25">
      <c r="A12" s="4">
        <v>5</v>
      </c>
      <c r="B12" s="5">
        <v>44312</v>
      </c>
      <c r="C12" s="21" t="s">
        <v>121</v>
      </c>
      <c r="D12" s="145" t="s">
        <v>29</v>
      </c>
      <c r="E12" s="6">
        <v>4</v>
      </c>
      <c r="F12" s="6">
        <v>3</v>
      </c>
      <c r="G12" s="4">
        <f>SUM(E12*F12)</f>
        <v>12</v>
      </c>
      <c r="H12" s="6">
        <f>VLOOKUP(D12,'Nov 24 SLC Summary'!B:F,5,FALSE)</f>
        <v>12</v>
      </c>
      <c r="I12" s="6">
        <f>G12-H12</f>
        <v>0</v>
      </c>
      <c r="J12" s="6">
        <f>IF(C12="open",G12,0)</f>
        <v>0</v>
      </c>
      <c r="K12" s="6">
        <f>IF(J12&gt;0,1,0)</f>
        <v>0</v>
      </c>
      <c r="L12" s="6">
        <f>IF(C12="being mitigated",G12,0)</f>
        <v>0</v>
      </c>
      <c r="M12" s="6">
        <f>IF(L12&gt;0,1,0)</f>
        <v>0</v>
      </c>
      <c r="N12" s="8" t="s">
        <v>122</v>
      </c>
      <c r="O12" s="8" t="s">
        <v>235</v>
      </c>
      <c r="P12" s="151">
        <f>E12</f>
        <v>4</v>
      </c>
      <c r="Q12" s="6">
        <v>2</v>
      </c>
      <c r="R12" s="11">
        <f>SUM(P12*Q12)</f>
        <v>8</v>
      </c>
      <c r="S12" s="6">
        <f>VLOOKUP(D12,'Nov 24 SLC Summary'!B:L,11,FALSE)</f>
        <v>8</v>
      </c>
      <c r="T12" s="6">
        <f>R12-S12</f>
        <v>0</v>
      </c>
      <c r="U12" s="32" t="s">
        <v>245</v>
      </c>
      <c r="V12" s="31" t="s">
        <v>253</v>
      </c>
      <c r="W12" s="136" t="s">
        <v>219</v>
      </c>
      <c r="X12" s="259" t="s">
        <v>272</v>
      </c>
      <c r="Y12" s="258" t="s">
        <v>71</v>
      </c>
    </row>
    <row r="13" spans="1:25" ht="30" customHeight="1" x14ac:dyDescent="0.2">
      <c r="A13" s="248" t="s">
        <v>30</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row>
    <row r="14" spans="1:25" ht="409.5" x14ac:dyDescent="0.25">
      <c r="A14" s="4">
        <v>13</v>
      </c>
      <c r="B14" s="5">
        <v>44312</v>
      </c>
      <c r="C14" s="21" t="s">
        <v>126</v>
      </c>
      <c r="D14" s="145" t="s">
        <v>32</v>
      </c>
      <c r="E14" s="6">
        <v>4</v>
      </c>
      <c r="F14" s="6">
        <v>2</v>
      </c>
      <c r="G14" s="12">
        <f>SUM(E14*F14)</f>
        <v>8</v>
      </c>
      <c r="H14" s="6">
        <f>VLOOKUP(D14,'Nov 24 SLC Summary'!B:F,5,FALSE)</f>
        <v>8</v>
      </c>
      <c r="I14" s="6">
        <f>G14-H14</f>
        <v>0</v>
      </c>
      <c r="J14" s="6">
        <f>IF(C14="open",G14,0)</f>
        <v>0</v>
      </c>
      <c r="K14" s="6">
        <f>IF(J14&gt;0,1,0)</f>
        <v>0</v>
      </c>
      <c r="L14" s="6">
        <f>IF(C14="being mitigated",G14,0)</f>
        <v>0</v>
      </c>
      <c r="M14" s="6">
        <f>IF(L14&gt;0,1,0)</f>
        <v>0</v>
      </c>
      <c r="N14" s="8" t="s">
        <v>127</v>
      </c>
      <c r="O14" s="31" t="s">
        <v>236</v>
      </c>
      <c r="P14" s="151">
        <f>E14</f>
        <v>4</v>
      </c>
      <c r="Q14" s="6">
        <v>1</v>
      </c>
      <c r="R14" s="11">
        <f>SUM(P14*Q14)</f>
        <v>4</v>
      </c>
      <c r="S14" s="6">
        <f>VLOOKUP(D14,'Nov 24 SLC Summary'!B:L,11,FALSE)</f>
        <v>4</v>
      </c>
      <c r="T14" s="6">
        <f>R14-S14</f>
        <v>0</v>
      </c>
      <c r="U14" s="32" t="s">
        <v>265</v>
      </c>
      <c r="V14" s="31" t="s">
        <v>250</v>
      </c>
      <c r="W14" s="133" t="s">
        <v>48</v>
      </c>
      <c r="X14" s="255" t="s">
        <v>30</v>
      </c>
      <c r="Y14" s="258" t="s">
        <v>70</v>
      </c>
    </row>
    <row r="15" spans="1:25" ht="30" customHeight="1" x14ac:dyDescent="0.2">
      <c r="A15" s="248" t="s">
        <v>209</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row>
    <row r="16" spans="1:25" ht="408.75" customHeight="1" x14ac:dyDescent="0.25">
      <c r="A16" s="4">
        <v>6</v>
      </c>
      <c r="B16" s="5">
        <v>44312</v>
      </c>
      <c r="C16" s="21" t="s">
        <v>123</v>
      </c>
      <c r="D16" s="145" t="s">
        <v>31</v>
      </c>
      <c r="E16" s="6">
        <v>4</v>
      </c>
      <c r="F16" s="6">
        <v>3</v>
      </c>
      <c r="G16" s="4">
        <f>SUM(E16*F16)</f>
        <v>12</v>
      </c>
      <c r="H16" s="6">
        <f>VLOOKUP(D16,'Nov 24 SLC Summary'!B:F,5,FALSE)</f>
        <v>12</v>
      </c>
      <c r="I16" s="6">
        <f>G16-H16</f>
        <v>0</v>
      </c>
      <c r="J16" s="6">
        <f>IF(C16="open",G16,0)</f>
        <v>0</v>
      </c>
      <c r="K16" s="6">
        <f>IF(J16&gt;0,1,0)</f>
        <v>0</v>
      </c>
      <c r="L16" s="6">
        <f>IF(C16="being mitigated",G16,0)</f>
        <v>0</v>
      </c>
      <c r="M16" s="6">
        <f>IF(L16&gt;0,1,0)</f>
        <v>0</v>
      </c>
      <c r="N16" s="145" t="s">
        <v>124</v>
      </c>
      <c r="O16" s="8" t="s">
        <v>237</v>
      </c>
      <c r="P16" s="151">
        <f>E16</f>
        <v>4</v>
      </c>
      <c r="Q16" s="6">
        <v>2</v>
      </c>
      <c r="R16" s="11">
        <f>SUM(P16*Q16)</f>
        <v>8</v>
      </c>
      <c r="S16" s="6">
        <f>VLOOKUP(D16,'Nov 24 SLC Summary'!B:L,11,FALSE)</f>
        <v>8</v>
      </c>
      <c r="T16" s="6">
        <f>R16-S16</f>
        <v>0</v>
      </c>
      <c r="U16" s="32" t="s">
        <v>238</v>
      </c>
      <c r="V16" s="198" t="s">
        <v>254</v>
      </c>
      <c r="W16" s="133" t="s">
        <v>218</v>
      </c>
      <c r="X16" s="256" t="s">
        <v>205</v>
      </c>
      <c r="Y16" s="258" t="s">
        <v>71</v>
      </c>
    </row>
    <row r="17" spans="1:25" ht="30" customHeight="1" x14ac:dyDescent="0.2">
      <c r="A17" s="248" t="s">
        <v>205</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row>
    <row r="18" spans="1:25" ht="375" x14ac:dyDescent="0.25">
      <c r="A18" s="4">
        <v>4</v>
      </c>
      <c r="B18" s="5">
        <v>44312</v>
      </c>
      <c r="C18" s="21" t="s">
        <v>128</v>
      </c>
      <c r="D18" s="145" t="s">
        <v>22</v>
      </c>
      <c r="E18" s="6">
        <v>2</v>
      </c>
      <c r="F18" s="6">
        <v>3</v>
      </c>
      <c r="G18" s="4">
        <f>SUM(E18*F18)</f>
        <v>6</v>
      </c>
      <c r="H18" s="6">
        <f>VLOOKUP(D18,'Nov 24 SLC Summary'!B:F,5,FALSE)</f>
        <v>6</v>
      </c>
      <c r="I18" s="6">
        <f>G18-H18</f>
        <v>0</v>
      </c>
      <c r="J18" s="6">
        <f>IF(C18="open",G18,0)</f>
        <v>0</v>
      </c>
      <c r="K18" s="6">
        <f>IF(J18&gt;0,1,0)</f>
        <v>0</v>
      </c>
      <c r="L18" s="6">
        <f>IF(C18="being mitigated",G18,0)</f>
        <v>0</v>
      </c>
      <c r="M18" s="6">
        <f>IF(L18&gt;0,1,0)</f>
        <v>0</v>
      </c>
      <c r="N18" s="8" t="s">
        <v>129</v>
      </c>
      <c r="O18" s="8" t="s">
        <v>239</v>
      </c>
      <c r="P18" s="151">
        <f>E18</f>
        <v>2</v>
      </c>
      <c r="Q18" s="6">
        <v>2</v>
      </c>
      <c r="R18" s="11">
        <f>SUM(P18*Q18)</f>
        <v>4</v>
      </c>
      <c r="S18" s="6">
        <f>VLOOKUP(D18,'Nov 24 SLC Summary'!B:L,11,FALSE)</f>
        <v>4</v>
      </c>
      <c r="T18" s="6">
        <f>R18-S18</f>
        <v>0</v>
      </c>
      <c r="U18" s="7" t="s">
        <v>266</v>
      </c>
      <c r="V18" s="8" t="s">
        <v>216</v>
      </c>
      <c r="W18" s="133" t="s">
        <v>24</v>
      </c>
      <c r="X18" s="255" t="s">
        <v>205</v>
      </c>
      <c r="Y18" s="258" t="s">
        <v>71</v>
      </c>
    </row>
    <row r="19" spans="1:25" ht="348" customHeight="1" x14ac:dyDescent="0.25">
      <c r="A19" s="4">
        <v>11</v>
      </c>
      <c r="B19" s="5">
        <v>44596</v>
      </c>
      <c r="C19" s="21" t="s">
        <v>133</v>
      </c>
      <c r="D19" s="145" t="s">
        <v>36</v>
      </c>
      <c r="E19" s="6">
        <v>3</v>
      </c>
      <c r="F19" s="6">
        <v>3</v>
      </c>
      <c r="G19" s="4">
        <f>SUM(E19*F19)</f>
        <v>9</v>
      </c>
      <c r="H19" s="6">
        <f>VLOOKUP(D19,'Nov 24 SLC Summary'!B:F,5,FALSE)</f>
        <v>9</v>
      </c>
      <c r="I19" s="6">
        <f>G19-H19</f>
        <v>0</v>
      </c>
      <c r="J19" s="6"/>
      <c r="K19" s="6"/>
      <c r="L19" s="6"/>
      <c r="M19" s="6"/>
      <c r="N19" s="7" t="s">
        <v>134</v>
      </c>
      <c r="O19" s="8" t="s">
        <v>240</v>
      </c>
      <c r="P19" s="151">
        <f>E19</f>
        <v>3</v>
      </c>
      <c r="Q19" s="6">
        <v>1</v>
      </c>
      <c r="R19" s="11">
        <f>SUM(P19*Q19)</f>
        <v>3</v>
      </c>
      <c r="S19" s="6">
        <f>VLOOKUP(D19,'Nov 24 SLC Summary'!B:L,11,FALSE)</f>
        <v>3</v>
      </c>
      <c r="T19" s="6">
        <f>R19-S19</f>
        <v>0</v>
      </c>
      <c r="U19" s="32" t="s">
        <v>263</v>
      </c>
      <c r="V19" s="8"/>
      <c r="W19" s="133" t="s">
        <v>135</v>
      </c>
      <c r="X19" s="255" t="s">
        <v>205</v>
      </c>
      <c r="Y19" s="258" t="s">
        <v>71</v>
      </c>
    </row>
    <row r="20" spans="1:25" ht="195" x14ac:dyDescent="0.25">
      <c r="A20" s="4">
        <v>15</v>
      </c>
      <c r="B20" s="5">
        <v>45225</v>
      </c>
      <c r="C20" s="21" t="s">
        <v>141</v>
      </c>
      <c r="D20" s="145" t="s">
        <v>43</v>
      </c>
      <c r="E20" s="6">
        <v>3</v>
      </c>
      <c r="F20" s="6">
        <v>3</v>
      </c>
      <c r="G20" s="12">
        <f>SUM(E20*F20)</f>
        <v>9</v>
      </c>
      <c r="H20" s="6">
        <f>VLOOKUP(D20,'Nov 24 SLC Summary'!B:F,5,FALSE)</f>
        <v>9</v>
      </c>
      <c r="I20" s="6">
        <f>G20-H20</f>
        <v>0</v>
      </c>
      <c r="J20" s="6">
        <f>IF(C20="open",G20,0)</f>
        <v>0</v>
      </c>
      <c r="K20" s="6">
        <f>IF(J20&gt;0,1,0)</f>
        <v>0</v>
      </c>
      <c r="L20" s="6">
        <f>IF(C20="being mitigated",G20,0)</f>
        <v>0</v>
      </c>
      <c r="M20" s="6">
        <f>IF(L20&gt;0,1,0)</f>
        <v>0</v>
      </c>
      <c r="N20" s="25"/>
      <c r="O20" s="25" t="s">
        <v>229</v>
      </c>
      <c r="P20" s="151">
        <f>E20</f>
        <v>3</v>
      </c>
      <c r="Q20" s="6">
        <v>2</v>
      </c>
      <c r="R20" s="11">
        <f>SUM(P20*Q20)</f>
        <v>6</v>
      </c>
      <c r="S20" s="6">
        <f>VLOOKUP(D20,'Nov 24 SLC Summary'!B:L,11,FALSE)</f>
        <v>6</v>
      </c>
      <c r="T20" s="6">
        <f>R20-S20</f>
        <v>0</v>
      </c>
      <c r="U20" s="140" t="s">
        <v>142</v>
      </c>
      <c r="V20" s="31" t="s">
        <v>246</v>
      </c>
      <c r="W20" s="136" t="s">
        <v>27</v>
      </c>
      <c r="X20" s="255" t="s">
        <v>205</v>
      </c>
      <c r="Y20" s="258" t="s">
        <v>71</v>
      </c>
    </row>
    <row r="21" spans="1:25" ht="30" customHeight="1" x14ac:dyDescent="0.2">
      <c r="A21" s="248" t="s">
        <v>271</v>
      </c>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50"/>
    </row>
    <row r="22" spans="1:25" ht="315" x14ac:dyDescent="0.25">
      <c r="A22" s="4">
        <v>9</v>
      </c>
      <c r="B22" s="5">
        <v>44312</v>
      </c>
      <c r="C22" s="21" t="s">
        <v>130</v>
      </c>
      <c r="D22" s="145" t="s">
        <v>34</v>
      </c>
      <c r="E22" s="6">
        <v>4</v>
      </c>
      <c r="F22" s="6">
        <v>2</v>
      </c>
      <c r="G22" s="4">
        <f>SUM(E22*F22)</f>
        <v>8</v>
      </c>
      <c r="H22" s="6">
        <f>VLOOKUP(D22,'Nov 24 SLC Summary'!B:F,5,FALSE)</f>
        <v>8</v>
      </c>
      <c r="I22" s="6">
        <f>G22-H22</f>
        <v>0</v>
      </c>
      <c r="J22" s="6">
        <f>IF(C22="open",G22,0)</f>
        <v>0</v>
      </c>
      <c r="K22" s="6">
        <f>IF(J22&gt;0,1,0)</f>
        <v>0</v>
      </c>
      <c r="L22" s="6">
        <f>IF(C22="being mitigated",G22,0)</f>
        <v>0</v>
      </c>
      <c r="M22" s="6">
        <f>IF(L22&gt;0,1,0)</f>
        <v>0</v>
      </c>
      <c r="N22" s="8" t="s">
        <v>131</v>
      </c>
      <c r="O22" s="8" t="s">
        <v>132</v>
      </c>
      <c r="P22" s="151">
        <f>E22</f>
        <v>4</v>
      </c>
      <c r="Q22" s="6">
        <v>1</v>
      </c>
      <c r="R22" s="11">
        <f>SUM(P22*Q22)</f>
        <v>4</v>
      </c>
      <c r="S22" s="6">
        <f>VLOOKUP(D22,'Nov 24 SLC Summary'!B:L,11,FALSE)</f>
        <v>4</v>
      </c>
      <c r="T22" s="6">
        <f>R22-S22</f>
        <v>0</v>
      </c>
      <c r="U22" s="32" t="s">
        <v>257</v>
      </c>
      <c r="V22" s="31" t="s">
        <v>255</v>
      </c>
      <c r="W22" s="136" t="s">
        <v>21</v>
      </c>
      <c r="X22" s="256" t="s">
        <v>271</v>
      </c>
      <c r="Y22" s="258" t="s">
        <v>75</v>
      </c>
    </row>
    <row r="23" spans="1:25" ht="409.5" x14ac:dyDescent="0.25">
      <c r="A23" s="4">
        <v>12</v>
      </c>
      <c r="B23" s="5">
        <v>44312</v>
      </c>
      <c r="C23" s="21" t="s">
        <v>136</v>
      </c>
      <c r="D23" s="145" t="s">
        <v>38</v>
      </c>
      <c r="E23" s="6">
        <v>4</v>
      </c>
      <c r="F23" s="6">
        <v>2</v>
      </c>
      <c r="G23" s="4">
        <f>SUM(E23*F23)</f>
        <v>8</v>
      </c>
      <c r="H23" s="6">
        <f>VLOOKUP(D23,'Nov 24 SLC Summary'!B:F,5,FALSE)</f>
        <v>8</v>
      </c>
      <c r="I23" s="6">
        <f>G23-H23</f>
        <v>0</v>
      </c>
      <c r="J23" s="6">
        <f>IF(C23="open",G23,0)</f>
        <v>0</v>
      </c>
      <c r="K23" s="6">
        <f>IF(J23&gt;0,1,0)</f>
        <v>0</v>
      </c>
      <c r="L23" s="6">
        <f>IF(C23="being mitigated",G23,0)</f>
        <v>0</v>
      </c>
      <c r="M23" s="6">
        <f>IF(L23&gt;0,1,0)</f>
        <v>0</v>
      </c>
      <c r="N23" s="8" t="s">
        <v>137</v>
      </c>
      <c r="O23" s="31" t="s">
        <v>249</v>
      </c>
      <c r="P23" s="151">
        <v>4</v>
      </c>
      <c r="Q23" s="6">
        <v>2</v>
      </c>
      <c r="R23" s="11">
        <f>SUM(P23*Q23)</f>
        <v>8</v>
      </c>
      <c r="S23" s="6">
        <f>VLOOKUP(D23,'Nov 24 SLC Summary'!B:L,11,FALSE)</f>
        <v>8</v>
      </c>
      <c r="T23" s="6">
        <f>R23-S23</f>
        <v>0</v>
      </c>
      <c r="U23" s="7" t="s">
        <v>247</v>
      </c>
      <c r="V23" s="35" t="s">
        <v>248</v>
      </c>
      <c r="W23" s="133" t="s">
        <v>135</v>
      </c>
      <c r="X23" s="259" t="s">
        <v>271</v>
      </c>
      <c r="Y23" s="258" t="s">
        <v>75</v>
      </c>
    </row>
    <row r="24" spans="1:25" ht="15" customHeight="1" x14ac:dyDescent="0.2">
      <c r="A24" s="248" t="s">
        <v>39</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row>
    <row r="25" spans="1:25" ht="360" x14ac:dyDescent="0.25">
      <c r="A25" s="4">
        <v>10</v>
      </c>
      <c r="B25" s="5">
        <v>44312</v>
      </c>
      <c r="C25" s="21" t="s">
        <v>138</v>
      </c>
      <c r="D25" s="145" t="s">
        <v>40</v>
      </c>
      <c r="E25" s="6">
        <v>4</v>
      </c>
      <c r="F25" s="6">
        <v>2</v>
      </c>
      <c r="G25" s="4">
        <f>SUM(E25*F25)</f>
        <v>8</v>
      </c>
      <c r="H25" s="6">
        <f>VLOOKUP(D25,'Nov 24 SLC Summary'!B:F,5,FALSE)</f>
        <v>8</v>
      </c>
      <c r="I25" s="6">
        <f>G25-H25</f>
        <v>0</v>
      </c>
      <c r="J25" s="6">
        <f>IF(C25="open",G25,0)</f>
        <v>0</v>
      </c>
      <c r="K25" s="6">
        <f>IF(J25&gt;0,1,0)</f>
        <v>0</v>
      </c>
      <c r="L25" s="6">
        <f>IF(C25="being mitigated",G25,0)</f>
        <v>0</v>
      </c>
      <c r="M25" s="6">
        <f>IF(L25&gt;0,1,0)</f>
        <v>0</v>
      </c>
      <c r="N25" s="7" t="s">
        <v>139</v>
      </c>
      <c r="O25" s="31" t="s">
        <v>241</v>
      </c>
      <c r="P25" s="151">
        <f>E25</f>
        <v>4</v>
      </c>
      <c r="Q25" s="6">
        <v>1</v>
      </c>
      <c r="R25" s="11">
        <f>SUM(P25*Q25)</f>
        <v>4</v>
      </c>
      <c r="S25" s="6">
        <f>VLOOKUP(D25,'Nov 24 SLC Summary'!B:L,11,FALSE)</f>
        <v>4</v>
      </c>
      <c r="T25" s="6">
        <f>R25-S25</f>
        <v>0</v>
      </c>
      <c r="U25" s="32" t="s">
        <v>243</v>
      </c>
      <c r="V25" s="8" t="s">
        <v>140</v>
      </c>
      <c r="W25" s="133" t="s">
        <v>41</v>
      </c>
      <c r="X25" s="255" t="s">
        <v>39</v>
      </c>
      <c r="Y25" s="258" t="s">
        <v>78</v>
      </c>
    </row>
    <row r="26" spans="1:25" ht="15" customHeight="1" x14ac:dyDescent="0.2">
      <c r="A26" s="248" t="s">
        <v>44</v>
      </c>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row>
    <row r="27" spans="1:25" ht="196.5" customHeight="1" x14ac:dyDescent="0.25">
      <c r="A27" s="4">
        <v>7</v>
      </c>
      <c r="B27" s="5">
        <v>44312</v>
      </c>
      <c r="C27" s="21" t="s">
        <v>111</v>
      </c>
      <c r="D27" s="145" t="s">
        <v>45</v>
      </c>
      <c r="E27" s="6">
        <v>3</v>
      </c>
      <c r="F27" s="6">
        <v>2</v>
      </c>
      <c r="G27" s="4">
        <f>SUM(E27*F27)</f>
        <v>6</v>
      </c>
      <c r="H27" s="6">
        <f>VLOOKUP(D27,'Nov 24 SLC Summary'!B:F,5,FALSE)</f>
        <v>6</v>
      </c>
      <c r="I27" s="6">
        <f>G27-H27</f>
        <v>0</v>
      </c>
      <c r="J27" s="6">
        <f>IF(C27="open",G27,0)</f>
        <v>0</v>
      </c>
      <c r="K27" s="6">
        <f>IF(J27&gt;0,1,0)</f>
        <v>0</v>
      </c>
      <c r="L27" s="6">
        <f>IF(C27="being mitigated",G27,0)</f>
        <v>0</v>
      </c>
      <c r="M27" s="6">
        <f>IF(L27&gt;0,1,0)</f>
        <v>0</v>
      </c>
      <c r="N27" s="8" t="s">
        <v>112</v>
      </c>
      <c r="O27" s="8" t="s">
        <v>217</v>
      </c>
      <c r="P27" s="151">
        <f>E27</f>
        <v>3</v>
      </c>
      <c r="Q27" s="6">
        <v>1</v>
      </c>
      <c r="R27" s="11">
        <f>SUM(P27*Q27)</f>
        <v>3</v>
      </c>
      <c r="S27" s="6">
        <f>VLOOKUP(D27,'Nov 24 SLC Summary'!B:L,11,FALSE)</f>
        <v>3</v>
      </c>
      <c r="T27" s="6">
        <f>R27-S27</f>
        <v>0</v>
      </c>
      <c r="U27" s="7" t="s">
        <v>251</v>
      </c>
      <c r="V27" s="35" t="s">
        <v>261</v>
      </c>
      <c r="W27" s="133" t="s">
        <v>24</v>
      </c>
      <c r="X27" s="255" t="s">
        <v>44</v>
      </c>
      <c r="Y27" s="258" t="s">
        <v>70</v>
      </c>
    </row>
    <row r="28" spans="1:25" ht="15" customHeight="1" x14ac:dyDescent="0.2">
      <c r="A28" s="251" t="s">
        <v>46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row>
    <row r="29" spans="1:25" ht="271.5" customHeight="1" x14ac:dyDescent="0.25">
      <c r="A29" s="4">
        <v>14</v>
      </c>
      <c r="B29" s="5">
        <v>44950</v>
      </c>
      <c r="C29" s="21" t="s">
        <v>143</v>
      </c>
      <c r="D29" s="145" t="s">
        <v>47</v>
      </c>
      <c r="E29" s="6">
        <v>4</v>
      </c>
      <c r="F29" s="6">
        <v>4</v>
      </c>
      <c r="G29" s="12">
        <f>SUM(E29*F29)</f>
        <v>16</v>
      </c>
      <c r="H29" s="6">
        <f>VLOOKUP(D29,'Nov 24 SLC Summary'!B:F,5,FALSE)</f>
        <v>16</v>
      </c>
      <c r="I29" s="6">
        <f>G29-H29</f>
        <v>0</v>
      </c>
      <c r="J29" s="6">
        <f>IF(C29="open",G29,0)</f>
        <v>0</v>
      </c>
      <c r="K29" s="6">
        <f>IF(J29&gt;0,1,0)</f>
        <v>0</v>
      </c>
      <c r="L29" s="6">
        <f>IF(C29="being mitigated",G29,0)</f>
        <v>0</v>
      </c>
      <c r="M29" s="6">
        <f>IF(L29&gt;0,1,0)</f>
        <v>0</v>
      </c>
      <c r="N29" s="25" t="s">
        <v>144</v>
      </c>
      <c r="O29" s="25" t="s">
        <v>145</v>
      </c>
      <c r="P29" s="151">
        <f>E29</f>
        <v>4</v>
      </c>
      <c r="Q29" s="6">
        <v>3</v>
      </c>
      <c r="R29" s="11">
        <f>SUM(P29*Q29)</f>
        <v>12</v>
      </c>
      <c r="S29" s="6">
        <f>VLOOKUP(D29,'Nov 24 SLC Summary'!B:L,11,FALSE)</f>
        <v>12</v>
      </c>
      <c r="T29" s="6">
        <f>R29-S29</f>
        <v>0</v>
      </c>
      <c r="U29" s="25" t="s">
        <v>146</v>
      </c>
      <c r="V29" s="31" t="s">
        <v>252</v>
      </c>
      <c r="W29" s="133" t="s">
        <v>48</v>
      </c>
      <c r="X29" s="255" t="s">
        <v>46</v>
      </c>
      <c r="Y29" s="258" t="s">
        <v>75</v>
      </c>
    </row>
    <row r="30" spans="1:25" ht="15" x14ac:dyDescent="0.2">
      <c r="A30" s="10"/>
      <c r="B30" s="10"/>
      <c r="C30" s="10"/>
      <c r="D30" s="10"/>
      <c r="H30" s="1"/>
      <c r="I30" s="1"/>
      <c r="J30" s="10"/>
      <c r="K30" s="10"/>
      <c r="L30" s="10"/>
      <c r="M30" s="10"/>
      <c r="N30" s="10"/>
      <c r="O30" s="10"/>
      <c r="S30" s="1"/>
      <c r="T30" s="1"/>
      <c r="U30" s="33"/>
      <c r="V30" s="10"/>
    </row>
    <row r="31" spans="1:25" ht="15" x14ac:dyDescent="0.2">
      <c r="A31" s="10"/>
      <c r="B31" s="10"/>
      <c r="C31" s="10"/>
      <c r="D31" s="10"/>
      <c r="E31" s="9" t="s">
        <v>52</v>
      </c>
      <c r="F31" s="123" t="s">
        <v>53</v>
      </c>
      <c r="G31" s="124" t="s">
        <v>54</v>
      </c>
      <c r="H31" s="1"/>
      <c r="I31" s="1"/>
      <c r="J31" s="10"/>
      <c r="K31" s="10"/>
      <c r="L31" s="10"/>
      <c r="M31" s="10"/>
      <c r="N31" s="10"/>
      <c r="O31" s="10"/>
      <c r="P31" s="9" t="s">
        <v>52</v>
      </c>
      <c r="Q31" s="123" t="s">
        <v>53</v>
      </c>
      <c r="R31" s="124" t="s">
        <v>54</v>
      </c>
      <c r="S31" s="1"/>
      <c r="T31" s="1"/>
      <c r="U31" s="33"/>
      <c r="V31" s="10"/>
    </row>
    <row r="32" spans="1:25" ht="15" x14ac:dyDescent="0.2">
      <c r="A32" s="10"/>
      <c r="B32" s="10"/>
      <c r="C32" s="10"/>
      <c r="D32" s="10"/>
      <c r="E32" s="1"/>
      <c r="F32" s="125" t="s">
        <v>56</v>
      </c>
      <c r="G32" s="126" t="s">
        <v>57</v>
      </c>
      <c r="H32" s="1"/>
      <c r="I32" s="1"/>
      <c r="J32" s="10"/>
      <c r="K32" s="10"/>
      <c r="L32" s="10"/>
      <c r="M32" s="10"/>
      <c r="N32" s="10"/>
      <c r="O32" s="10"/>
      <c r="P32" s="1"/>
      <c r="Q32" s="125" t="s">
        <v>56</v>
      </c>
      <c r="R32" s="126" t="s">
        <v>57</v>
      </c>
      <c r="S32" s="1"/>
      <c r="T32" s="1"/>
      <c r="U32" s="1"/>
      <c r="V32" s="10"/>
    </row>
    <row r="33" spans="1:22" ht="15" x14ac:dyDescent="0.2">
      <c r="A33" s="10"/>
      <c r="B33" s="10"/>
      <c r="D33" s="10"/>
      <c r="E33" s="1"/>
      <c r="F33" s="125" t="s">
        <v>59</v>
      </c>
      <c r="G33" s="127" t="s">
        <v>60</v>
      </c>
      <c r="H33" s="1"/>
      <c r="I33" s="1"/>
      <c r="J33" s="10"/>
      <c r="K33" s="10"/>
      <c r="L33" s="10"/>
      <c r="M33" s="10"/>
      <c r="N33" s="10"/>
      <c r="O33" s="10"/>
      <c r="P33" s="1"/>
      <c r="Q33" s="125" t="s">
        <v>59</v>
      </c>
      <c r="R33" s="127" t="s">
        <v>60</v>
      </c>
      <c r="S33" s="1"/>
      <c r="T33" s="1"/>
      <c r="U33" s="33"/>
      <c r="V33" s="10"/>
    </row>
    <row r="34" spans="1:22" ht="15.75" x14ac:dyDescent="0.25">
      <c r="C34" s="10"/>
      <c r="E34" s="139"/>
      <c r="F34" s="128" t="s">
        <v>62</v>
      </c>
      <c r="G34" s="129" t="s">
        <v>63</v>
      </c>
      <c r="P34" s="139"/>
      <c r="Q34" s="128" t="s">
        <v>62</v>
      </c>
      <c r="R34" s="129" t="s">
        <v>63</v>
      </c>
      <c r="U34" s="33"/>
    </row>
    <row r="35" spans="1:22" ht="15" x14ac:dyDescent="0.2">
      <c r="C35" s="10"/>
      <c r="U35" s="33"/>
    </row>
    <row r="9175" ht="85.5" customHeight="1" x14ac:dyDescent="0.2"/>
  </sheetData>
  <autoFilter ref="A5:X32" xr:uid="{117738B2-0C05-48E1-AA39-D3911E65FA40}"/>
  <sortState xmlns:xlrd2="http://schemas.microsoft.com/office/spreadsheetml/2017/richdata2" ref="A6:X29">
    <sortCondition ref="X6:X29"/>
  </sortState>
  <mergeCells count="16">
    <mergeCell ref="A26:Y26"/>
    <mergeCell ref="A28:Y28"/>
    <mergeCell ref="V1:W1"/>
    <mergeCell ref="A1:D3"/>
    <mergeCell ref="P1:R1"/>
    <mergeCell ref="P3:R3"/>
    <mergeCell ref="F1:I1"/>
    <mergeCell ref="F3:I3"/>
    <mergeCell ref="F2:I2"/>
    <mergeCell ref="A6:Y6"/>
    <mergeCell ref="A8:Y8"/>
    <mergeCell ref="A13:Y13"/>
    <mergeCell ref="A15:Y15"/>
    <mergeCell ref="A17:Y17"/>
    <mergeCell ref="A21:Y21"/>
    <mergeCell ref="A24:Y24"/>
  </mergeCells>
  <conditionalFormatting sqref="G7 R7 G9:G12 R9:R12 G14 R14 G16 R16 G18:G20 R18:R20 G22:G23 R22:R23 G25 R25 G27 R27 G29 R29">
    <cfRule type="cellIs" dxfId="23" priority="1" operator="between">
      <formula>20</formula>
      <formula>25</formula>
    </cfRule>
    <cfRule type="cellIs" dxfId="22" priority="8" operator="between">
      <formula>10</formula>
      <formula>19</formula>
    </cfRule>
    <cfRule type="cellIs" dxfId="21" priority="9" operator="between">
      <formula>4</formula>
      <formula>9</formula>
    </cfRule>
    <cfRule type="cellIs" dxfId="20" priority="10" operator="between">
      <formula>1</formula>
      <formula>3</formula>
    </cfRule>
  </conditionalFormatting>
  <dataValidations count="1">
    <dataValidation type="list" allowBlank="1" showInputMessage="1" showErrorMessage="1" sqref="D32" xr:uid="{57F1294E-891B-44D4-80F5-A2A0959EC5B3}">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2"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4"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4FF8C7-8D0E-4065-947B-A60E2EC10E72}">
          <x14:formula1>
            <xm:f>'SLC Board Risk Appetite'!$A$23:$A$28</xm:f>
          </x14:formula1>
          <xm:sqref>Y7 Y9:Y12 Y14 Y16 Y18:Y20 Y22:Y23 Y25 Y27 Y29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4D05-C146-4FA5-A409-8BFE814F3106}">
  <dimension ref="A1:I34"/>
  <sheetViews>
    <sheetView zoomScale="88" workbookViewId="0">
      <selection activeCell="D10" sqref="D10"/>
    </sheetView>
  </sheetViews>
  <sheetFormatPr defaultColWidth="9" defaultRowHeight="15" x14ac:dyDescent="0.25"/>
  <cols>
    <col min="1" max="1" width="23.5" style="27" customWidth="1"/>
    <col min="2" max="2" width="33.875" style="27" customWidth="1"/>
    <col min="3" max="3" width="55.375" style="27" customWidth="1"/>
    <col min="4" max="4" width="24.375" style="27" customWidth="1"/>
    <col min="5" max="5" width="22.875" style="27" customWidth="1"/>
    <col min="6" max="6" width="13" style="27" customWidth="1"/>
    <col min="7" max="7" width="10.375" style="27" customWidth="1"/>
    <col min="8" max="8" width="16.75" style="27" customWidth="1"/>
    <col min="9" max="9" width="5.5" style="120" bestFit="1" customWidth="1"/>
    <col min="10" max="16384" width="9" style="27"/>
  </cols>
  <sheetData>
    <row r="1" spans="1:9" x14ac:dyDescent="0.25">
      <c r="A1" s="159" t="s">
        <v>65</v>
      </c>
      <c r="B1" s="160" t="s">
        <v>290</v>
      </c>
      <c r="C1" s="264">
        <f>'SLC Summary'!H1</f>
        <v>45684</v>
      </c>
      <c r="D1" s="139"/>
      <c r="E1" s="28" t="str">
        <f>+'SLC Strategic Risk Register'!V1</f>
        <v>RSRMG</v>
      </c>
      <c r="F1" s="139"/>
      <c r="G1" s="139"/>
      <c r="H1" s="137" t="s">
        <v>66</v>
      </c>
      <c r="I1" s="137" t="s">
        <v>67</v>
      </c>
    </row>
    <row r="2" spans="1:9" x14ac:dyDescent="0.25">
      <c r="A2" s="159" t="s">
        <v>68</v>
      </c>
      <c r="B2" s="160" t="s">
        <v>2</v>
      </c>
      <c r="C2" s="264">
        <f>'SLC Summary'!H2</f>
        <v>45692</v>
      </c>
      <c r="D2" s="139"/>
      <c r="E2" s="28" t="s">
        <v>231</v>
      </c>
      <c r="F2" s="139"/>
      <c r="G2" s="139"/>
      <c r="H2" s="138" t="s">
        <v>69</v>
      </c>
      <c r="I2" s="138">
        <f>COUNTIF(B$6:B$19,H2)</f>
        <v>0</v>
      </c>
    </row>
    <row r="3" spans="1:9" x14ac:dyDescent="0.25">
      <c r="A3"/>
      <c r="B3" s="161" t="s">
        <v>291</v>
      </c>
      <c r="C3" s="264">
        <f>'SLC Summary'!H3</f>
        <v>45738</v>
      </c>
      <c r="D3" s="139"/>
      <c r="E3" s="139"/>
      <c r="F3" s="139"/>
      <c r="G3" s="139"/>
      <c r="H3" s="138" t="s">
        <v>70</v>
      </c>
      <c r="I3" s="138">
        <f>COUNTIF(B$6:B$19,H3)</f>
        <v>2</v>
      </c>
    </row>
    <row r="4" spans="1:9" x14ac:dyDescent="0.25">
      <c r="A4" s="139"/>
      <c r="B4" s="139"/>
      <c r="C4" s="139"/>
      <c r="D4" s="139"/>
      <c r="E4" s="139"/>
      <c r="F4" s="139"/>
      <c r="G4" s="139"/>
      <c r="H4" s="138" t="s">
        <v>71</v>
      </c>
      <c r="I4" s="138">
        <f>COUNTIF(B$6:B$19,H4)</f>
        <v>5</v>
      </c>
    </row>
    <row r="5" spans="1:9" x14ac:dyDescent="0.25">
      <c r="A5" s="2" t="s">
        <v>17</v>
      </c>
      <c r="B5" s="2" t="s">
        <v>208</v>
      </c>
      <c r="C5" s="150" t="s">
        <v>73</v>
      </c>
      <c r="D5" s="241" t="s">
        <v>210</v>
      </c>
      <c r="E5" s="2" t="s">
        <v>230</v>
      </c>
      <c r="G5"/>
      <c r="H5" s="138" t="s">
        <v>74</v>
      </c>
      <c r="I5" s="138">
        <f>COUNTIF(B$6:B$19,H5)</f>
        <v>0</v>
      </c>
    </row>
    <row r="6" spans="1:9" ht="38.25" x14ac:dyDescent="0.25">
      <c r="A6" s="156" t="s">
        <v>46</v>
      </c>
      <c r="B6" s="156" t="s">
        <v>75</v>
      </c>
      <c r="C6" s="154" t="s">
        <v>278</v>
      </c>
      <c r="D6" s="242">
        <f>'SLC Strategic Risk Register'!R29</f>
        <v>12</v>
      </c>
      <c r="E6" s="262">
        <v>14</v>
      </c>
      <c r="G6"/>
      <c r="H6" s="239" t="s">
        <v>75</v>
      </c>
      <c r="I6" s="239">
        <f>COUNTIF(B$6:B$19,H6)</f>
        <v>5</v>
      </c>
    </row>
    <row r="7" spans="1:9" ht="38.25" x14ac:dyDescent="0.25">
      <c r="A7" s="157" t="s">
        <v>271</v>
      </c>
      <c r="B7" s="156" t="s">
        <v>75</v>
      </c>
      <c r="C7" s="154" t="s">
        <v>279</v>
      </c>
      <c r="D7" s="242">
        <f>AVERAGE('SLC Strategic Risk Register'!R22:R23)</f>
        <v>6</v>
      </c>
      <c r="E7" s="262" t="s">
        <v>275</v>
      </c>
      <c r="G7"/>
      <c r="H7" s="138" t="s">
        <v>78</v>
      </c>
      <c r="I7" s="138">
        <f>COUNTIF(B$6:B$19,H7)</f>
        <v>1</v>
      </c>
    </row>
    <row r="8" spans="1:9" x14ac:dyDescent="0.25">
      <c r="A8" s="156" t="s">
        <v>205</v>
      </c>
      <c r="B8" s="156" t="s">
        <v>71</v>
      </c>
      <c r="C8" s="154" t="s">
        <v>280</v>
      </c>
      <c r="D8" s="242">
        <f>AVERAGE('SLC Strategic Risk Register'!R16,'SLC Strategic Risk Register'!R18,'SLC Strategic Risk Register'!R19)</f>
        <v>5</v>
      </c>
      <c r="E8" s="262" t="s">
        <v>276</v>
      </c>
      <c r="G8"/>
      <c r="H8" s="240"/>
      <c r="I8" s="240"/>
    </row>
    <row r="9" spans="1:9" ht="38.25" x14ac:dyDescent="0.25">
      <c r="A9" s="156" t="s">
        <v>44</v>
      </c>
      <c r="B9" s="156" t="s">
        <v>70</v>
      </c>
      <c r="C9" s="154" t="s">
        <v>281</v>
      </c>
      <c r="D9" s="242">
        <f>AVERAGE('SLC Strategic Risk Register'!R27)</f>
        <v>3</v>
      </c>
      <c r="E9" s="262">
        <v>7</v>
      </c>
      <c r="G9"/>
      <c r="H9" s="240"/>
      <c r="I9" s="240"/>
    </row>
    <row r="10" spans="1:9" ht="25.5" x14ac:dyDescent="0.25">
      <c r="A10" s="156" t="s">
        <v>272</v>
      </c>
      <c r="B10" s="156" t="s">
        <v>71</v>
      </c>
      <c r="C10" s="154" t="s">
        <v>282</v>
      </c>
      <c r="D10" s="242">
        <f>AVERAGE('SLC Strategic Risk Register'!R9:R12)</f>
        <v>10.75</v>
      </c>
      <c r="E10" s="262" t="s">
        <v>274</v>
      </c>
      <c r="G10"/>
      <c r="H10" s="240"/>
      <c r="I10" s="240"/>
    </row>
    <row r="11" spans="1:9" ht="25.5" x14ac:dyDescent="0.25">
      <c r="A11" s="156" t="s">
        <v>18</v>
      </c>
      <c r="B11" s="156" t="s">
        <v>75</v>
      </c>
      <c r="C11" s="154" t="s">
        <v>283</v>
      </c>
      <c r="D11" s="243" t="s">
        <v>212</v>
      </c>
      <c r="E11" s="262" t="s">
        <v>277</v>
      </c>
      <c r="G11"/>
      <c r="H11" s="240"/>
      <c r="I11" s="240"/>
    </row>
    <row r="12" spans="1:9" ht="25.5" x14ac:dyDescent="0.25">
      <c r="A12" s="156" t="s">
        <v>39</v>
      </c>
      <c r="B12" s="156" t="s">
        <v>78</v>
      </c>
      <c r="C12" s="154" t="s">
        <v>283</v>
      </c>
      <c r="D12" s="242">
        <f>'SLC Strategic Risk Register'!R25</f>
        <v>4</v>
      </c>
      <c r="E12" s="262">
        <v>10</v>
      </c>
      <c r="G12"/>
      <c r="H12" s="240"/>
      <c r="I12" s="240"/>
    </row>
    <row r="13" spans="1:9" ht="25.5" x14ac:dyDescent="0.25">
      <c r="A13" s="156" t="s">
        <v>267</v>
      </c>
      <c r="B13" s="156" t="s">
        <v>75</v>
      </c>
      <c r="C13" s="154" t="s">
        <v>284</v>
      </c>
      <c r="D13" s="153" t="s">
        <v>212</v>
      </c>
      <c r="E13" s="262" t="s">
        <v>277</v>
      </c>
      <c r="G13"/>
      <c r="H13" s="240"/>
      <c r="I13" s="240"/>
    </row>
    <row r="14" spans="1:9" ht="25.5" x14ac:dyDescent="0.25">
      <c r="A14" s="156" t="s">
        <v>268</v>
      </c>
      <c r="B14" s="156" t="s">
        <v>71</v>
      </c>
      <c r="C14" s="154" t="s">
        <v>285</v>
      </c>
      <c r="D14" s="242">
        <f>'SLC Strategic Risk Register'!R7</f>
        <v>3</v>
      </c>
      <c r="E14" s="262">
        <v>8</v>
      </c>
      <c r="G14"/>
      <c r="H14" s="240"/>
      <c r="I14" s="240"/>
    </row>
    <row r="15" spans="1:9" ht="76.5" x14ac:dyDescent="0.25">
      <c r="A15" s="156" t="s">
        <v>269</v>
      </c>
      <c r="B15" s="156" t="s">
        <v>71</v>
      </c>
      <c r="C15" s="154" t="s">
        <v>286</v>
      </c>
      <c r="D15" s="153" t="s">
        <v>212</v>
      </c>
      <c r="E15" s="262" t="s">
        <v>277</v>
      </c>
      <c r="G15"/>
      <c r="H15" s="240"/>
      <c r="I15" s="240"/>
    </row>
    <row r="16" spans="1:9" ht="51" x14ac:dyDescent="0.25">
      <c r="A16" s="156" t="s">
        <v>42</v>
      </c>
      <c r="B16" s="156" t="s">
        <v>75</v>
      </c>
      <c r="C16" s="154" t="s">
        <v>287</v>
      </c>
      <c r="D16" s="243" t="s">
        <v>212</v>
      </c>
      <c r="E16" s="262" t="s">
        <v>277</v>
      </c>
      <c r="G16"/>
      <c r="H16" s="240"/>
      <c r="I16" s="240"/>
    </row>
    <row r="17" spans="1:9" ht="25.5" x14ac:dyDescent="0.25">
      <c r="A17" s="156" t="s">
        <v>270</v>
      </c>
      <c r="B17" s="156" t="s">
        <v>71</v>
      </c>
      <c r="C17" s="154" t="s">
        <v>288</v>
      </c>
      <c r="D17" s="153" t="s">
        <v>212</v>
      </c>
      <c r="E17" s="263" t="s">
        <v>277</v>
      </c>
      <c r="G17"/>
      <c r="H17" s="240"/>
      <c r="I17" s="240"/>
    </row>
    <row r="18" spans="1:9" ht="63.75" x14ac:dyDescent="0.25">
      <c r="A18" s="244" t="s">
        <v>30</v>
      </c>
      <c r="B18" s="244" t="s">
        <v>70</v>
      </c>
      <c r="C18" s="154" t="s">
        <v>289</v>
      </c>
      <c r="D18" s="152">
        <f>'SLC Strategic Risk Register'!R14</f>
        <v>4</v>
      </c>
      <c r="E18" s="262">
        <v>13</v>
      </c>
      <c r="G18"/>
      <c r="H18" s="240"/>
      <c r="I18" s="240"/>
    </row>
    <row r="19" spans="1:9" x14ac:dyDescent="0.25">
      <c r="F19"/>
      <c r="G19"/>
      <c r="H19"/>
      <c r="I19"/>
    </row>
    <row r="20" spans="1:9" x14ac:dyDescent="0.25">
      <c r="A20" s="139"/>
      <c r="B20" s="139"/>
      <c r="C20" s="139"/>
      <c r="D20" s="1"/>
      <c r="E20" s="1"/>
      <c r="F20" s="139"/>
      <c r="G20" s="139"/>
      <c r="H20" s="139"/>
      <c r="I20" s="142"/>
    </row>
    <row r="21" spans="1:9" x14ac:dyDescent="0.25">
      <c r="A21" s="139"/>
      <c r="B21" s="139"/>
      <c r="C21" s="139"/>
      <c r="D21" s="139"/>
      <c r="E21" s="139"/>
      <c r="F21" s="139"/>
    </row>
    <row r="22" spans="1:9" x14ac:dyDescent="0.25">
      <c r="A22" s="137" t="s">
        <v>66</v>
      </c>
      <c r="B22" s="137" t="s">
        <v>85</v>
      </c>
      <c r="C22" s="260"/>
      <c r="D22" s="139"/>
      <c r="E22" s="139"/>
      <c r="F22" s="139"/>
    </row>
    <row r="23" spans="1:9" ht="25.5" x14ac:dyDescent="0.25">
      <c r="A23" s="155" t="s">
        <v>69</v>
      </c>
      <c r="B23" s="155" t="s">
        <v>86</v>
      </c>
      <c r="C23" s="261"/>
      <c r="D23" s="139"/>
      <c r="E23" s="139"/>
      <c r="F23" s="139"/>
    </row>
    <row r="24" spans="1:9" ht="38.25" x14ac:dyDescent="0.25">
      <c r="A24" s="155" t="s">
        <v>70</v>
      </c>
      <c r="B24" s="155" t="s">
        <v>87</v>
      </c>
      <c r="C24" s="261"/>
      <c r="D24" s="139"/>
      <c r="E24" s="139"/>
      <c r="F24" s="139"/>
    </row>
    <row r="25" spans="1:9" ht="38.25" x14ac:dyDescent="0.25">
      <c r="A25" s="155" t="s">
        <v>71</v>
      </c>
      <c r="B25" s="155" t="s">
        <v>88</v>
      </c>
      <c r="C25" s="261"/>
      <c r="D25" s="139"/>
      <c r="E25" s="139"/>
      <c r="F25" s="139"/>
    </row>
    <row r="26" spans="1:9" ht="38.25" x14ac:dyDescent="0.25">
      <c r="A26" s="155" t="s">
        <v>74</v>
      </c>
      <c r="B26" s="155" t="s">
        <v>89</v>
      </c>
      <c r="C26" s="261"/>
      <c r="D26" s="139"/>
      <c r="E26" s="139"/>
      <c r="F26" s="139"/>
    </row>
    <row r="27" spans="1:9" ht="63.75" x14ac:dyDescent="0.25">
      <c r="A27" s="155" t="s">
        <v>75</v>
      </c>
      <c r="B27" s="155" t="s">
        <v>90</v>
      </c>
      <c r="C27" s="261"/>
      <c r="D27" s="139"/>
      <c r="E27" s="139"/>
      <c r="F27" s="139"/>
    </row>
    <row r="28" spans="1:9" ht="51" x14ac:dyDescent="0.25">
      <c r="A28" s="155" t="s">
        <v>78</v>
      </c>
      <c r="B28" s="155" t="s">
        <v>91</v>
      </c>
      <c r="C28" s="261"/>
      <c r="D28" s="139"/>
      <c r="E28" s="139"/>
      <c r="F28" s="139"/>
    </row>
    <row r="30" spans="1:9" x14ac:dyDescent="0.25">
      <c r="A30" s="137" t="s">
        <v>52</v>
      </c>
      <c r="B30" s="137"/>
    </row>
    <row r="31" spans="1:9" x14ac:dyDescent="0.25">
      <c r="A31" s="123" t="s">
        <v>53</v>
      </c>
      <c r="B31" s="124" t="s">
        <v>54</v>
      </c>
    </row>
    <row r="32" spans="1:9" x14ac:dyDescent="0.25">
      <c r="A32" s="125" t="s">
        <v>56</v>
      </c>
      <c r="B32" s="126" t="s">
        <v>57</v>
      </c>
    </row>
    <row r="33" spans="1:2" x14ac:dyDescent="0.25">
      <c r="A33" s="125" t="s">
        <v>59</v>
      </c>
      <c r="B33" s="127" t="s">
        <v>60</v>
      </c>
    </row>
    <row r="34" spans="1:2" x14ac:dyDescent="0.25">
      <c r="A34" s="128" t="s">
        <v>62</v>
      </c>
      <c r="B34" s="129" t="s">
        <v>63</v>
      </c>
    </row>
  </sheetData>
  <sortState xmlns:xlrd2="http://schemas.microsoft.com/office/spreadsheetml/2017/richdata2" ref="A6:E19">
    <sortCondition ref="A6:A19"/>
  </sortState>
  <conditionalFormatting sqref="D6:D18">
    <cfRule type="cellIs" dxfId="19" priority="1" operator="between">
      <formula>20</formula>
      <formula>25</formula>
    </cfRule>
    <cfRule type="cellIs" dxfId="18" priority="2" operator="between">
      <formula>10</formula>
      <formula>19</formula>
    </cfRule>
    <cfRule type="cellIs" dxfId="17" priority="3" operator="between">
      <formula>4</formula>
      <formula>9</formula>
    </cfRule>
    <cfRule type="cellIs" dxfId="16" priority="4" operator="between">
      <formula>1</formula>
      <formula>3</formula>
    </cfRule>
  </conditionalFormatting>
  <dataValidations count="1">
    <dataValidation type="list" allowBlank="1" showInputMessage="1" showErrorMessage="1" sqref="B6:B18" xr:uid="{EC13C388-79D8-434F-B572-3FE1085A30F5}">
      <formula1>$A$23:$A$28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7EF8-352D-4C72-8AD7-3C2AB0500DAD}">
  <sheetPr>
    <pageSetUpPr fitToPage="1"/>
  </sheetPr>
  <dimension ref="A1:R45"/>
  <sheetViews>
    <sheetView showGridLines="0" zoomScale="85" zoomScaleNormal="85" zoomScaleSheetLayoutView="40" workbookViewId="0">
      <selection activeCell="D8" sqref="D8"/>
    </sheetView>
  </sheetViews>
  <sheetFormatPr defaultColWidth="8" defaultRowHeight="15" x14ac:dyDescent="0.25"/>
  <cols>
    <col min="1" max="1" width="29.625" style="47" customWidth="1"/>
    <col min="2" max="2" width="3.75" style="47" bestFit="1" customWidth="1"/>
    <col min="3" max="3" width="16.625" style="47" customWidth="1"/>
    <col min="4" max="4" width="24.25" style="47" customWidth="1"/>
    <col min="5" max="7" width="16.625" style="47" customWidth="1"/>
    <col min="8" max="8" width="0.75" style="47" customWidth="1"/>
    <col min="9" max="9" width="3.125" style="47" customWidth="1"/>
    <col min="10" max="10" width="28.75" style="47" customWidth="1"/>
    <col min="11" max="11" width="16.25" style="47" bestFit="1" customWidth="1"/>
    <col min="12" max="12" width="52" style="47" customWidth="1"/>
    <col min="13" max="13" width="28" style="47" customWidth="1"/>
    <col min="14" max="14" width="31" style="47" customWidth="1"/>
    <col min="15" max="15" width="12.125" style="47" bestFit="1" customWidth="1"/>
    <col min="16" max="235" width="8" style="47"/>
    <col min="236" max="236" width="3.75" style="47" bestFit="1" customWidth="1"/>
    <col min="237" max="237" width="14.75" style="47" customWidth="1"/>
    <col min="238" max="238" width="3.375" style="47" customWidth="1"/>
    <col min="239" max="243" width="18.125" style="47" customWidth="1"/>
    <col min="244" max="491" width="8" style="47"/>
    <col min="492" max="492" width="3.75" style="47" bestFit="1" customWidth="1"/>
    <col min="493" max="493" width="14.75" style="47" customWidth="1"/>
    <col min="494" max="494" width="3.375" style="47" customWidth="1"/>
    <col min="495" max="499" width="18.125" style="47" customWidth="1"/>
    <col min="500" max="747" width="8" style="47"/>
    <col min="748" max="748" width="3.75" style="47" bestFit="1" customWidth="1"/>
    <col min="749" max="749" width="14.75" style="47" customWidth="1"/>
    <col min="750" max="750" width="3.375" style="47" customWidth="1"/>
    <col min="751" max="755" width="18.125" style="47" customWidth="1"/>
    <col min="756" max="1003" width="8" style="47"/>
    <col min="1004" max="1004" width="3.75" style="47" bestFit="1" customWidth="1"/>
    <col min="1005" max="1005" width="14.75" style="47" customWidth="1"/>
    <col min="1006" max="1006" width="3.375" style="47" customWidth="1"/>
    <col min="1007" max="1011" width="18.125" style="47" customWidth="1"/>
    <col min="1012" max="1259" width="8" style="47"/>
    <col min="1260" max="1260" width="3.75" style="47" bestFit="1" customWidth="1"/>
    <col min="1261" max="1261" width="14.75" style="47" customWidth="1"/>
    <col min="1262" max="1262" width="3.375" style="47" customWidth="1"/>
    <col min="1263" max="1267" width="18.125" style="47" customWidth="1"/>
    <col min="1268" max="1515" width="8" style="47"/>
    <col min="1516" max="1516" width="3.75" style="47" bestFit="1" customWidth="1"/>
    <col min="1517" max="1517" width="14.75" style="47" customWidth="1"/>
    <col min="1518" max="1518" width="3.375" style="47" customWidth="1"/>
    <col min="1519" max="1523" width="18.125" style="47" customWidth="1"/>
    <col min="1524" max="1771" width="8" style="47"/>
    <col min="1772" max="1772" width="3.75" style="47" bestFit="1" customWidth="1"/>
    <col min="1773" max="1773" width="14.75" style="47" customWidth="1"/>
    <col min="1774" max="1774" width="3.375" style="47" customWidth="1"/>
    <col min="1775" max="1779" width="18.125" style="47" customWidth="1"/>
    <col min="1780" max="2027" width="8" style="47"/>
    <col min="2028" max="2028" width="3.75" style="47" bestFit="1" customWidth="1"/>
    <col min="2029" max="2029" width="14.75" style="47" customWidth="1"/>
    <col min="2030" max="2030" width="3.375" style="47" customWidth="1"/>
    <col min="2031" max="2035" width="18.125" style="47" customWidth="1"/>
    <col min="2036" max="2283" width="8" style="47"/>
    <col min="2284" max="2284" width="3.75" style="47" bestFit="1" customWidth="1"/>
    <col min="2285" max="2285" width="14.75" style="47" customWidth="1"/>
    <col min="2286" max="2286" width="3.375" style="47" customWidth="1"/>
    <col min="2287" max="2291" width="18.125" style="47" customWidth="1"/>
    <col min="2292" max="2539" width="8" style="47"/>
    <col min="2540" max="2540" width="3.75" style="47" bestFit="1" customWidth="1"/>
    <col min="2541" max="2541" width="14.75" style="47" customWidth="1"/>
    <col min="2542" max="2542" width="3.375" style="47" customWidth="1"/>
    <col min="2543" max="2547" width="18.125" style="47" customWidth="1"/>
    <col min="2548" max="2795" width="8" style="47"/>
    <col min="2796" max="2796" width="3.75" style="47" bestFit="1" customWidth="1"/>
    <col min="2797" max="2797" width="14.75" style="47" customWidth="1"/>
    <col min="2798" max="2798" width="3.375" style="47" customWidth="1"/>
    <col min="2799" max="2803" width="18.125" style="47" customWidth="1"/>
    <col min="2804" max="3051" width="8" style="47"/>
    <col min="3052" max="3052" width="3.75" style="47" bestFit="1" customWidth="1"/>
    <col min="3053" max="3053" width="14.75" style="47" customWidth="1"/>
    <col min="3054" max="3054" width="3.375" style="47" customWidth="1"/>
    <col min="3055" max="3059" width="18.125" style="47" customWidth="1"/>
    <col min="3060" max="3307" width="8" style="47"/>
    <col min="3308" max="3308" width="3.75" style="47" bestFit="1" customWidth="1"/>
    <col min="3309" max="3309" width="14.75" style="47" customWidth="1"/>
    <col min="3310" max="3310" width="3.375" style="47" customWidth="1"/>
    <col min="3311" max="3315" width="18.125" style="47" customWidth="1"/>
    <col min="3316" max="3563" width="8" style="47"/>
    <col min="3564" max="3564" width="3.75" style="47" bestFit="1" customWidth="1"/>
    <col min="3565" max="3565" width="14.75" style="47" customWidth="1"/>
    <col min="3566" max="3566" width="3.375" style="47" customWidth="1"/>
    <col min="3567" max="3571" width="18.125" style="47" customWidth="1"/>
    <col min="3572" max="3819" width="8" style="47"/>
    <col min="3820" max="3820" width="3.75" style="47" bestFit="1" customWidth="1"/>
    <col min="3821" max="3821" width="14.75" style="47" customWidth="1"/>
    <col min="3822" max="3822" width="3.375" style="47" customWidth="1"/>
    <col min="3823" max="3827" width="18.125" style="47" customWidth="1"/>
    <col min="3828" max="4075" width="8" style="47"/>
    <col min="4076" max="4076" width="3.75" style="47" bestFit="1" customWidth="1"/>
    <col min="4077" max="4077" width="14.75" style="47" customWidth="1"/>
    <col min="4078" max="4078" width="3.375" style="47" customWidth="1"/>
    <col min="4079" max="4083" width="18.125" style="47" customWidth="1"/>
    <col min="4084" max="4331" width="8" style="47"/>
    <col min="4332" max="4332" width="3.75" style="47" bestFit="1" customWidth="1"/>
    <col min="4333" max="4333" width="14.75" style="47" customWidth="1"/>
    <col min="4334" max="4334" width="3.375" style="47" customWidth="1"/>
    <col min="4335" max="4339" width="18.125" style="47" customWidth="1"/>
    <col min="4340" max="4587" width="8" style="47"/>
    <col min="4588" max="4588" width="3.75" style="47" bestFit="1" customWidth="1"/>
    <col min="4589" max="4589" width="14.75" style="47" customWidth="1"/>
    <col min="4590" max="4590" width="3.375" style="47" customWidth="1"/>
    <col min="4591" max="4595" width="18.125" style="47" customWidth="1"/>
    <col min="4596" max="4843" width="8" style="47"/>
    <col min="4844" max="4844" width="3.75" style="47" bestFit="1" customWidth="1"/>
    <col min="4845" max="4845" width="14.75" style="47" customWidth="1"/>
    <col min="4846" max="4846" width="3.375" style="47" customWidth="1"/>
    <col min="4847" max="4851" width="18.125" style="47" customWidth="1"/>
    <col min="4852" max="5099" width="8" style="47"/>
    <col min="5100" max="5100" width="3.75" style="47" bestFit="1" customWidth="1"/>
    <col min="5101" max="5101" width="14.75" style="47" customWidth="1"/>
    <col min="5102" max="5102" width="3.375" style="47" customWidth="1"/>
    <col min="5103" max="5107" width="18.125" style="47" customWidth="1"/>
    <col min="5108" max="5355" width="8" style="47"/>
    <col min="5356" max="5356" width="3.75" style="47" bestFit="1" customWidth="1"/>
    <col min="5357" max="5357" width="14.75" style="47" customWidth="1"/>
    <col min="5358" max="5358" width="3.375" style="47" customWidth="1"/>
    <col min="5359" max="5363" width="18.125" style="47" customWidth="1"/>
    <col min="5364" max="5611" width="8" style="47"/>
    <col min="5612" max="5612" width="3.75" style="47" bestFit="1" customWidth="1"/>
    <col min="5613" max="5613" width="14.75" style="47" customWidth="1"/>
    <col min="5614" max="5614" width="3.375" style="47" customWidth="1"/>
    <col min="5615" max="5619" width="18.125" style="47" customWidth="1"/>
    <col min="5620" max="5867" width="8" style="47"/>
    <col min="5868" max="5868" width="3.75" style="47" bestFit="1" customWidth="1"/>
    <col min="5869" max="5869" width="14.75" style="47" customWidth="1"/>
    <col min="5870" max="5870" width="3.375" style="47" customWidth="1"/>
    <col min="5871" max="5875" width="18.125" style="47" customWidth="1"/>
    <col min="5876" max="6123" width="8" style="47"/>
    <col min="6124" max="6124" width="3.75" style="47" bestFit="1" customWidth="1"/>
    <col min="6125" max="6125" width="14.75" style="47" customWidth="1"/>
    <col min="6126" max="6126" width="3.375" style="47" customWidth="1"/>
    <col min="6127" max="6131" width="18.125" style="47" customWidth="1"/>
    <col min="6132" max="6379" width="8" style="47"/>
    <col min="6380" max="6380" width="3.75" style="47" bestFit="1" customWidth="1"/>
    <col min="6381" max="6381" width="14.75" style="47" customWidth="1"/>
    <col min="6382" max="6382" width="3.375" style="47" customWidth="1"/>
    <col min="6383" max="6387" width="18.125" style="47" customWidth="1"/>
    <col min="6388" max="6635" width="8" style="47"/>
    <col min="6636" max="6636" width="3.75" style="47" bestFit="1" customWidth="1"/>
    <col min="6637" max="6637" width="14.75" style="47" customWidth="1"/>
    <col min="6638" max="6638" width="3.375" style="47" customWidth="1"/>
    <col min="6639" max="6643" width="18.125" style="47" customWidth="1"/>
    <col min="6644" max="6891" width="8" style="47"/>
    <col min="6892" max="6892" width="3.75" style="47" bestFit="1" customWidth="1"/>
    <col min="6893" max="6893" width="14.75" style="47" customWidth="1"/>
    <col min="6894" max="6894" width="3.375" style="47" customWidth="1"/>
    <col min="6895" max="6899" width="18.125" style="47" customWidth="1"/>
    <col min="6900" max="7147" width="8" style="47"/>
    <col min="7148" max="7148" width="3.75" style="47" bestFit="1" customWidth="1"/>
    <col min="7149" max="7149" width="14.75" style="47" customWidth="1"/>
    <col min="7150" max="7150" width="3.375" style="47" customWidth="1"/>
    <col min="7151" max="7155" width="18.125" style="47" customWidth="1"/>
    <col min="7156" max="7403" width="8" style="47"/>
    <col min="7404" max="7404" width="3.75" style="47" bestFit="1" customWidth="1"/>
    <col min="7405" max="7405" width="14.75" style="47" customWidth="1"/>
    <col min="7406" max="7406" width="3.375" style="47" customWidth="1"/>
    <col min="7407" max="7411" width="18.125" style="47" customWidth="1"/>
    <col min="7412" max="7659" width="8" style="47"/>
    <col min="7660" max="7660" width="3.75" style="47" bestFit="1" customWidth="1"/>
    <col min="7661" max="7661" width="14.75" style="47" customWidth="1"/>
    <col min="7662" max="7662" width="3.375" style="47" customWidth="1"/>
    <col min="7663" max="7667" width="18.125" style="47" customWidth="1"/>
    <col min="7668" max="7915" width="8" style="47"/>
    <col min="7916" max="7916" width="3.75" style="47" bestFit="1" customWidth="1"/>
    <col min="7917" max="7917" width="14.75" style="47" customWidth="1"/>
    <col min="7918" max="7918" width="3.375" style="47" customWidth="1"/>
    <col min="7919" max="7923" width="18.125" style="47" customWidth="1"/>
    <col min="7924" max="8171" width="8" style="47"/>
    <col min="8172" max="8172" width="3.75" style="47" bestFit="1" customWidth="1"/>
    <col min="8173" max="8173" width="14.75" style="47" customWidth="1"/>
    <col min="8174" max="8174" width="3.375" style="47" customWidth="1"/>
    <col min="8175" max="8179" width="18.125" style="47" customWidth="1"/>
    <col min="8180" max="8427" width="8" style="47"/>
    <col min="8428" max="8428" width="3.75" style="47" bestFit="1" customWidth="1"/>
    <col min="8429" max="8429" width="14.75" style="47" customWidth="1"/>
    <col min="8430" max="8430" width="3.375" style="47" customWidth="1"/>
    <col min="8431" max="8435" width="18.125" style="47" customWidth="1"/>
    <col min="8436" max="8683" width="8" style="47"/>
    <col min="8684" max="8684" width="3.75" style="47" bestFit="1" customWidth="1"/>
    <col min="8685" max="8685" width="14.75" style="47" customWidth="1"/>
    <col min="8686" max="8686" width="3.375" style="47" customWidth="1"/>
    <col min="8687" max="8691" width="18.125" style="47" customWidth="1"/>
    <col min="8692" max="8939" width="8" style="47"/>
    <col min="8940" max="8940" width="3.75" style="47" bestFit="1" customWidth="1"/>
    <col min="8941" max="8941" width="14.75" style="47" customWidth="1"/>
    <col min="8942" max="8942" width="3.375" style="47" customWidth="1"/>
    <col min="8943" max="8947" width="18.125" style="47" customWidth="1"/>
    <col min="8948" max="9195" width="8" style="47"/>
    <col min="9196" max="9196" width="3.75" style="47" bestFit="1" customWidth="1"/>
    <col min="9197" max="9197" width="14.75" style="47" customWidth="1"/>
    <col min="9198" max="9198" width="3.375" style="47" customWidth="1"/>
    <col min="9199" max="9203" width="18.125" style="47" customWidth="1"/>
    <col min="9204" max="9451" width="8" style="47"/>
    <col min="9452" max="9452" width="3.75" style="47" bestFit="1" customWidth="1"/>
    <col min="9453" max="9453" width="14.75" style="47" customWidth="1"/>
    <col min="9454" max="9454" width="3.375" style="47" customWidth="1"/>
    <col min="9455" max="9459" width="18.125" style="47" customWidth="1"/>
    <col min="9460" max="9707" width="8" style="47"/>
    <col min="9708" max="9708" width="3.75" style="47" bestFit="1" customWidth="1"/>
    <col min="9709" max="9709" width="14.75" style="47" customWidth="1"/>
    <col min="9710" max="9710" width="3.375" style="47" customWidth="1"/>
    <col min="9711" max="9715" width="18.125" style="47" customWidth="1"/>
    <col min="9716" max="9963" width="8" style="47"/>
    <col min="9964" max="9964" width="3.75" style="47" bestFit="1" customWidth="1"/>
    <col min="9965" max="9965" width="14.75" style="47" customWidth="1"/>
    <col min="9966" max="9966" width="3.375" style="47" customWidth="1"/>
    <col min="9967" max="9971" width="18.125" style="47" customWidth="1"/>
    <col min="9972" max="10219" width="8" style="47"/>
    <col min="10220" max="10220" width="3.75" style="47" bestFit="1" customWidth="1"/>
    <col min="10221" max="10221" width="14.75" style="47" customWidth="1"/>
    <col min="10222" max="10222" width="3.375" style="47" customWidth="1"/>
    <col min="10223" max="10227" width="18.125" style="47" customWidth="1"/>
    <col min="10228" max="10475" width="8" style="47"/>
    <col min="10476" max="10476" width="3.75" style="47" bestFit="1" customWidth="1"/>
    <col min="10477" max="10477" width="14.75" style="47" customWidth="1"/>
    <col min="10478" max="10478" width="3.375" style="47" customWidth="1"/>
    <col min="10479" max="10483" width="18.125" style="47" customWidth="1"/>
    <col min="10484" max="10731" width="8" style="47"/>
    <col min="10732" max="10732" width="3.75" style="47" bestFit="1" customWidth="1"/>
    <col min="10733" max="10733" width="14.75" style="47" customWidth="1"/>
    <col min="10734" max="10734" width="3.375" style="47" customWidth="1"/>
    <col min="10735" max="10739" width="18.125" style="47" customWidth="1"/>
    <col min="10740" max="10987" width="8" style="47"/>
    <col min="10988" max="10988" width="3.75" style="47" bestFit="1" customWidth="1"/>
    <col min="10989" max="10989" width="14.75" style="47" customWidth="1"/>
    <col min="10990" max="10990" width="3.375" style="47" customWidth="1"/>
    <col min="10991" max="10995" width="18.125" style="47" customWidth="1"/>
    <col min="10996" max="11243" width="8" style="47"/>
    <col min="11244" max="11244" width="3.75" style="47" bestFit="1" customWidth="1"/>
    <col min="11245" max="11245" width="14.75" style="47" customWidth="1"/>
    <col min="11246" max="11246" width="3.375" style="47" customWidth="1"/>
    <col min="11247" max="11251" width="18.125" style="47" customWidth="1"/>
    <col min="11252" max="11499" width="8" style="47"/>
    <col min="11500" max="11500" width="3.75" style="47" bestFit="1" customWidth="1"/>
    <col min="11501" max="11501" width="14.75" style="47" customWidth="1"/>
    <col min="11502" max="11502" width="3.375" style="47" customWidth="1"/>
    <col min="11503" max="11507" width="18.125" style="47" customWidth="1"/>
    <col min="11508" max="11755" width="8" style="47"/>
    <col min="11756" max="11756" width="3.75" style="47" bestFit="1" customWidth="1"/>
    <col min="11757" max="11757" width="14.75" style="47" customWidth="1"/>
    <col min="11758" max="11758" width="3.375" style="47" customWidth="1"/>
    <col min="11759" max="11763" width="18.125" style="47" customWidth="1"/>
    <col min="11764" max="12011" width="8" style="47"/>
    <col min="12012" max="12012" width="3.75" style="47" bestFit="1" customWidth="1"/>
    <col min="12013" max="12013" width="14.75" style="47" customWidth="1"/>
    <col min="12014" max="12014" width="3.375" style="47" customWidth="1"/>
    <col min="12015" max="12019" width="18.125" style="47" customWidth="1"/>
    <col min="12020" max="12267" width="8" style="47"/>
    <col min="12268" max="12268" width="3.75" style="47" bestFit="1" customWidth="1"/>
    <col min="12269" max="12269" width="14.75" style="47" customWidth="1"/>
    <col min="12270" max="12270" width="3.375" style="47" customWidth="1"/>
    <col min="12271" max="12275" width="18.125" style="47" customWidth="1"/>
    <col min="12276" max="12523" width="8" style="47"/>
    <col min="12524" max="12524" width="3.75" style="47" bestFit="1" customWidth="1"/>
    <col min="12525" max="12525" width="14.75" style="47" customWidth="1"/>
    <col min="12526" max="12526" width="3.375" style="47" customWidth="1"/>
    <col min="12527" max="12531" width="18.125" style="47" customWidth="1"/>
    <col min="12532" max="12779" width="8" style="47"/>
    <col min="12780" max="12780" width="3.75" style="47" bestFit="1" customWidth="1"/>
    <col min="12781" max="12781" width="14.75" style="47" customWidth="1"/>
    <col min="12782" max="12782" width="3.375" style="47" customWidth="1"/>
    <col min="12783" max="12787" width="18.125" style="47" customWidth="1"/>
    <col min="12788" max="13035" width="8" style="47"/>
    <col min="13036" max="13036" width="3.75" style="47" bestFit="1" customWidth="1"/>
    <col min="13037" max="13037" width="14.75" style="47" customWidth="1"/>
    <col min="13038" max="13038" width="3.375" style="47" customWidth="1"/>
    <col min="13039" max="13043" width="18.125" style="47" customWidth="1"/>
    <col min="13044" max="13291" width="8" style="47"/>
    <col min="13292" max="13292" width="3.75" style="47" bestFit="1" customWidth="1"/>
    <col min="13293" max="13293" width="14.75" style="47" customWidth="1"/>
    <col min="13294" max="13294" width="3.375" style="47" customWidth="1"/>
    <col min="13295" max="13299" width="18.125" style="47" customWidth="1"/>
    <col min="13300" max="13547" width="8" style="47"/>
    <col min="13548" max="13548" width="3.75" style="47" bestFit="1" customWidth="1"/>
    <col min="13549" max="13549" width="14.75" style="47" customWidth="1"/>
    <col min="13550" max="13550" width="3.375" style="47" customWidth="1"/>
    <col min="13551" max="13555" width="18.125" style="47" customWidth="1"/>
    <col min="13556" max="13803" width="8" style="47"/>
    <col min="13804" max="13804" width="3.75" style="47" bestFit="1" customWidth="1"/>
    <col min="13805" max="13805" width="14.75" style="47" customWidth="1"/>
    <col min="13806" max="13806" width="3.375" style="47" customWidth="1"/>
    <col min="13807" max="13811" width="18.125" style="47" customWidth="1"/>
    <col min="13812" max="14059" width="8" style="47"/>
    <col min="14060" max="14060" width="3.75" style="47" bestFit="1" customWidth="1"/>
    <col min="14061" max="14061" width="14.75" style="47" customWidth="1"/>
    <col min="14062" max="14062" width="3.375" style="47" customWidth="1"/>
    <col min="14063" max="14067" width="18.125" style="47" customWidth="1"/>
    <col min="14068" max="14315" width="8" style="47"/>
    <col min="14316" max="14316" width="3.75" style="47" bestFit="1" customWidth="1"/>
    <col min="14317" max="14317" width="14.75" style="47" customWidth="1"/>
    <col min="14318" max="14318" width="3.375" style="47" customWidth="1"/>
    <col min="14319" max="14323" width="18.125" style="47" customWidth="1"/>
    <col min="14324" max="14571" width="8" style="47"/>
    <col min="14572" max="14572" width="3.75" style="47" bestFit="1" customWidth="1"/>
    <col min="14573" max="14573" width="14.75" style="47" customWidth="1"/>
    <col min="14574" max="14574" width="3.375" style="47" customWidth="1"/>
    <col min="14575" max="14579" width="18.125" style="47" customWidth="1"/>
    <col min="14580" max="14827" width="8" style="47"/>
    <col min="14828" max="14828" width="3.75" style="47" bestFit="1" customWidth="1"/>
    <col min="14829" max="14829" width="14.75" style="47" customWidth="1"/>
    <col min="14830" max="14830" width="3.375" style="47" customWidth="1"/>
    <col min="14831" max="14835" width="18.125" style="47" customWidth="1"/>
    <col min="14836" max="15083" width="8" style="47"/>
    <col min="15084" max="15084" width="3.75" style="47" bestFit="1" customWidth="1"/>
    <col min="15085" max="15085" width="14.75" style="47" customWidth="1"/>
    <col min="15086" max="15086" width="3.375" style="47" customWidth="1"/>
    <col min="15087" max="15091" width="18.125" style="47" customWidth="1"/>
    <col min="15092" max="15339" width="8" style="47"/>
    <col min="15340" max="15340" width="3.75" style="47" bestFit="1" customWidth="1"/>
    <col min="15341" max="15341" width="14.75" style="47" customWidth="1"/>
    <col min="15342" max="15342" width="3.375" style="47" customWidth="1"/>
    <col min="15343" max="15347" width="18.125" style="47" customWidth="1"/>
    <col min="15348" max="15595" width="8" style="47"/>
    <col min="15596" max="15596" width="3.75" style="47" bestFit="1" customWidth="1"/>
    <col min="15597" max="15597" width="14.75" style="47" customWidth="1"/>
    <col min="15598" max="15598" width="3.375" style="47" customWidth="1"/>
    <col min="15599" max="15603" width="18.125" style="47" customWidth="1"/>
    <col min="15604" max="15851" width="8" style="47"/>
    <col min="15852" max="15852" width="3.75" style="47" bestFit="1" customWidth="1"/>
    <col min="15853" max="15853" width="14.75" style="47" customWidth="1"/>
    <col min="15854" max="15854" width="3.375" style="47" customWidth="1"/>
    <col min="15855" max="15859" width="18.125" style="47" customWidth="1"/>
    <col min="15860" max="16107" width="8" style="47"/>
    <col min="16108" max="16108" width="3.75" style="47" bestFit="1" customWidth="1"/>
    <col min="16109" max="16109" width="14.75" style="47" customWidth="1"/>
    <col min="16110" max="16110" width="3.375" style="47" customWidth="1"/>
    <col min="16111" max="16115" width="18.125" style="47" customWidth="1"/>
    <col min="16116" max="16384" width="8" style="47"/>
  </cols>
  <sheetData>
    <row r="1" spans="1:18" s="39" customFormat="1" ht="21" x14ac:dyDescent="0.25">
      <c r="A1" s="119" t="s">
        <v>147</v>
      </c>
      <c r="B1" s="36"/>
      <c r="C1" s="37"/>
      <c r="D1" s="38"/>
      <c r="G1" s="38"/>
      <c r="H1" s="38"/>
      <c r="I1" s="40"/>
      <c r="J1" s="41"/>
      <c r="K1" s="221"/>
      <c r="L1" s="221"/>
      <c r="M1" s="42"/>
      <c r="N1" s="43"/>
      <c r="O1" s="43"/>
      <c r="P1" s="41"/>
      <c r="Q1" s="44"/>
      <c r="R1" s="45"/>
    </row>
    <row r="2" spans="1:18" ht="18" customHeight="1" x14ac:dyDescent="0.5">
      <c r="A2" s="222"/>
      <c r="B2" s="223"/>
      <c r="C2" s="223"/>
      <c r="D2" s="223"/>
      <c r="E2" s="223"/>
      <c r="F2" s="223"/>
      <c r="G2" s="223"/>
      <c r="H2" s="223"/>
      <c r="I2" s="223"/>
      <c r="J2" s="46"/>
      <c r="K2" s="46"/>
    </row>
    <row r="3" spans="1:18" ht="36" customHeight="1" thickBot="1" x14ac:dyDescent="0.4">
      <c r="A3" s="48" t="s">
        <v>148</v>
      </c>
      <c r="B3" s="49"/>
      <c r="C3" s="224" t="s">
        <v>149</v>
      </c>
      <c r="D3" s="224"/>
      <c r="E3" s="224"/>
      <c r="F3" s="224"/>
      <c r="G3" s="224"/>
      <c r="H3" s="50"/>
      <c r="J3" s="225" t="s">
        <v>150</v>
      </c>
      <c r="K3" s="226"/>
      <c r="L3" s="226"/>
      <c r="M3" s="227"/>
    </row>
    <row r="4" spans="1:18" ht="4.5" customHeight="1" thickTop="1" thickBot="1" x14ac:dyDescent="0.3">
      <c r="A4" s="51"/>
      <c r="B4" s="52"/>
      <c r="C4" s="52"/>
      <c r="D4" s="52"/>
      <c r="E4" s="53"/>
      <c r="F4" s="54"/>
      <c r="G4" s="55"/>
      <c r="H4" s="56"/>
      <c r="J4" s="228"/>
      <c r="K4" s="229"/>
      <c r="L4" s="229"/>
      <c r="M4" s="230"/>
    </row>
    <row r="5" spans="1:18" ht="90" customHeight="1" thickTop="1" thickBot="1" x14ac:dyDescent="0.3">
      <c r="A5" s="57" t="s">
        <v>151</v>
      </c>
      <c r="B5" s="58">
        <v>5</v>
      </c>
      <c r="C5" s="59">
        <v>5</v>
      </c>
      <c r="D5" s="60">
        <v>10</v>
      </c>
      <c r="E5" s="61">
        <v>15</v>
      </c>
      <c r="F5" s="62">
        <v>20</v>
      </c>
      <c r="G5" s="63">
        <v>25</v>
      </c>
      <c r="H5" s="64"/>
      <c r="J5" s="65" t="s">
        <v>152</v>
      </c>
      <c r="K5" s="66" t="s">
        <v>153</v>
      </c>
      <c r="L5" s="231" t="s">
        <v>154</v>
      </c>
      <c r="M5" s="232"/>
    </row>
    <row r="6" spans="1:18" ht="57" customHeight="1" thickTop="1" thickBot="1" x14ac:dyDescent="0.3">
      <c r="A6" s="67" t="s">
        <v>155</v>
      </c>
      <c r="B6" s="68">
        <v>4</v>
      </c>
      <c r="C6" s="69">
        <v>4</v>
      </c>
      <c r="D6" s="59">
        <v>8</v>
      </c>
      <c r="E6" s="60">
        <v>12</v>
      </c>
      <c r="F6" s="70">
        <v>16</v>
      </c>
      <c r="G6" s="62">
        <v>20</v>
      </c>
      <c r="H6" s="71"/>
      <c r="J6" s="67" t="s">
        <v>62</v>
      </c>
      <c r="K6" s="72" t="s">
        <v>63</v>
      </c>
      <c r="L6" s="213" t="s">
        <v>156</v>
      </c>
      <c r="M6" s="214"/>
    </row>
    <row r="7" spans="1:18" ht="80.25" thickTop="1" thickBot="1" x14ac:dyDescent="0.3">
      <c r="A7" s="73" t="s">
        <v>157</v>
      </c>
      <c r="B7" s="74">
        <v>3</v>
      </c>
      <c r="C7" s="75">
        <v>3</v>
      </c>
      <c r="D7" s="76">
        <v>6</v>
      </c>
      <c r="E7" s="59">
        <v>9</v>
      </c>
      <c r="F7" s="60">
        <v>12</v>
      </c>
      <c r="G7" s="77">
        <v>15</v>
      </c>
      <c r="H7" s="78"/>
      <c r="J7" s="79" t="s">
        <v>59</v>
      </c>
      <c r="K7" s="80" t="s">
        <v>60</v>
      </c>
      <c r="L7" s="215" t="s">
        <v>158</v>
      </c>
      <c r="M7" s="216"/>
    </row>
    <row r="8" spans="1:18" ht="80.25" thickTop="1" thickBot="1" x14ac:dyDescent="0.3">
      <c r="A8" s="81" t="s">
        <v>159</v>
      </c>
      <c r="B8" s="82">
        <v>2</v>
      </c>
      <c r="C8" s="83">
        <v>2</v>
      </c>
      <c r="D8" s="84">
        <v>4</v>
      </c>
      <c r="E8" s="69">
        <v>6</v>
      </c>
      <c r="F8" s="59">
        <v>8</v>
      </c>
      <c r="G8" s="60">
        <v>10</v>
      </c>
      <c r="H8" s="85"/>
      <c r="J8" s="86" t="s">
        <v>56</v>
      </c>
      <c r="K8" s="87" t="s">
        <v>57</v>
      </c>
      <c r="L8" s="217" t="s">
        <v>160</v>
      </c>
      <c r="M8" s="218"/>
    </row>
    <row r="9" spans="1:18" ht="84" customHeight="1" thickTop="1" x14ac:dyDescent="0.25">
      <c r="A9" s="81" t="s">
        <v>161</v>
      </c>
      <c r="B9" s="82">
        <v>1</v>
      </c>
      <c r="C9" s="88">
        <v>1</v>
      </c>
      <c r="D9" s="89">
        <v>2</v>
      </c>
      <c r="E9" s="75">
        <v>3</v>
      </c>
      <c r="F9" s="76">
        <v>4</v>
      </c>
      <c r="G9" s="59">
        <v>5</v>
      </c>
      <c r="H9" s="85"/>
      <c r="J9" s="90" t="s">
        <v>53</v>
      </c>
      <c r="K9" s="91" t="s">
        <v>54</v>
      </c>
      <c r="L9" s="219" t="s">
        <v>162</v>
      </c>
      <c r="M9" s="220"/>
    </row>
    <row r="10" spans="1:18" ht="24" customHeight="1" x14ac:dyDescent="0.25">
      <c r="A10" s="82" t="s">
        <v>163</v>
      </c>
      <c r="B10" s="82"/>
      <c r="C10" s="82">
        <v>1</v>
      </c>
      <c r="D10" s="92">
        <v>2</v>
      </c>
      <c r="E10" s="93">
        <v>3</v>
      </c>
      <c r="F10" s="94">
        <v>4</v>
      </c>
      <c r="G10" s="95">
        <v>5</v>
      </c>
      <c r="H10" s="85"/>
      <c r="L10" s="96" t="s">
        <v>164</v>
      </c>
    </row>
    <row r="11" spans="1:18" ht="42" x14ac:dyDescent="0.25">
      <c r="A11" s="97" t="s">
        <v>165</v>
      </c>
      <c r="B11" s="98"/>
      <c r="C11" s="81" t="s">
        <v>166</v>
      </c>
      <c r="D11" s="81" t="s">
        <v>167</v>
      </c>
      <c r="E11" s="99" t="s">
        <v>168</v>
      </c>
      <c r="F11" s="100" t="s">
        <v>169</v>
      </c>
      <c r="G11" s="101" t="s">
        <v>170</v>
      </c>
      <c r="H11" s="102"/>
    </row>
    <row r="12" spans="1:18" ht="21" x14ac:dyDescent="0.25">
      <c r="A12" s="103"/>
      <c r="B12" s="104" t="s">
        <v>171</v>
      </c>
      <c r="C12" s="105"/>
      <c r="D12" s="105"/>
      <c r="E12" s="105"/>
      <c r="F12" s="105"/>
      <c r="G12" s="105"/>
      <c r="H12" s="105"/>
    </row>
    <row r="13" spans="1:18" ht="31.5" x14ac:dyDescent="0.25">
      <c r="A13" s="106"/>
      <c r="B13" s="105"/>
      <c r="C13" s="81" t="s">
        <v>166</v>
      </c>
      <c r="D13" s="81" t="s">
        <v>167</v>
      </c>
      <c r="E13" s="81" t="s">
        <v>168</v>
      </c>
      <c r="F13" s="81" t="s">
        <v>169</v>
      </c>
      <c r="G13" s="81" t="s">
        <v>170</v>
      </c>
      <c r="H13" s="105"/>
      <c r="L13" s="110"/>
      <c r="M13" s="110"/>
    </row>
    <row r="14" spans="1:18" ht="75" x14ac:dyDescent="0.25">
      <c r="A14" s="65" t="s">
        <v>25</v>
      </c>
      <c r="B14" s="105"/>
      <c r="C14" s="107" t="s">
        <v>172</v>
      </c>
      <c r="D14" s="107" t="s">
        <v>173</v>
      </c>
      <c r="E14" s="107" t="s">
        <v>174</v>
      </c>
      <c r="F14" s="107" t="s">
        <v>175</v>
      </c>
      <c r="G14" s="107" t="s">
        <v>176</v>
      </c>
      <c r="H14" s="108"/>
      <c r="I14" s="109"/>
      <c r="K14" s="110"/>
      <c r="L14" s="110"/>
      <c r="M14" s="110"/>
    </row>
    <row r="15" spans="1:18" ht="105" x14ac:dyDescent="0.25">
      <c r="A15" s="65" t="s">
        <v>177</v>
      </c>
      <c r="B15" s="105"/>
      <c r="C15" s="107" t="s">
        <v>178</v>
      </c>
      <c r="D15" s="107" t="s">
        <v>179</v>
      </c>
      <c r="E15" s="107" t="s">
        <v>180</v>
      </c>
      <c r="F15" s="107" t="s">
        <v>181</v>
      </c>
      <c r="G15" s="107" t="s">
        <v>182</v>
      </c>
      <c r="H15" s="108"/>
      <c r="K15" s="110"/>
      <c r="L15" s="110"/>
      <c r="M15" s="110"/>
    </row>
    <row r="16" spans="1:18" ht="90" x14ac:dyDescent="0.25">
      <c r="A16" s="65" t="s">
        <v>183</v>
      </c>
      <c r="C16" s="107" t="s">
        <v>184</v>
      </c>
      <c r="D16" s="107" t="s">
        <v>185</v>
      </c>
      <c r="E16" s="107" t="s">
        <v>186</v>
      </c>
      <c r="F16" s="107" t="s">
        <v>187</v>
      </c>
      <c r="G16" s="107" t="s">
        <v>188</v>
      </c>
      <c r="H16" s="108"/>
      <c r="K16" s="110"/>
      <c r="L16" s="110"/>
      <c r="M16" s="110"/>
    </row>
    <row r="17" spans="1:14" ht="105" x14ac:dyDescent="0.25">
      <c r="A17" s="65" t="s">
        <v>189</v>
      </c>
      <c r="C17" s="107" t="s">
        <v>190</v>
      </c>
      <c r="D17" s="107" t="s">
        <v>191</v>
      </c>
      <c r="E17" s="107" t="s">
        <v>192</v>
      </c>
      <c r="F17" s="107" t="s">
        <v>193</v>
      </c>
      <c r="G17" s="107" t="s">
        <v>194</v>
      </c>
      <c r="H17" s="108"/>
      <c r="K17" s="110"/>
      <c r="L17" s="110"/>
      <c r="M17" s="110"/>
    </row>
    <row r="18" spans="1:14" ht="18" x14ac:dyDescent="0.25">
      <c r="K18" s="110"/>
      <c r="L18" s="110"/>
      <c r="M18" s="110"/>
    </row>
    <row r="19" spans="1:14" ht="18" x14ac:dyDescent="0.25">
      <c r="J19" s="111"/>
      <c r="K19" s="110"/>
      <c r="L19" s="110"/>
      <c r="M19" s="110"/>
    </row>
    <row r="20" spans="1:14" ht="18" x14ac:dyDescent="0.25">
      <c r="A20" s="119" t="s">
        <v>195</v>
      </c>
      <c r="J20" s="119" t="s">
        <v>196</v>
      </c>
      <c r="M20" s="110"/>
      <c r="N20"/>
    </row>
    <row r="21" spans="1:14" ht="18" x14ac:dyDescent="0.25">
      <c r="A21" s="117" t="s">
        <v>153</v>
      </c>
      <c r="B21" s="117"/>
      <c r="C21" s="117" t="s">
        <v>152</v>
      </c>
      <c r="D21" s="117" t="s">
        <v>197</v>
      </c>
      <c r="J21" s="117" t="s">
        <v>17</v>
      </c>
      <c r="K21" s="117" t="s">
        <v>72</v>
      </c>
      <c r="L21" s="117" t="s">
        <v>198</v>
      </c>
      <c r="M21" s="110"/>
      <c r="N21"/>
    </row>
    <row r="22" spans="1:14" ht="15.75" x14ac:dyDescent="0.25">
      <c r="A22" s="113">
        <v>1</v>
      </c>
      <c r="B22" s="88"/>
      <c r="C22" s="88" t="s">
        <v>53</v>
      </c>
      <c r="D22" s="88" t="s">
        <v>199</v>
      </c>
      <c r="J22" s="116" t="s">
        <v>18</v>
      </c>
      <c r="K22" s="116" t="s">
        <v>75</v>
      </c>
      <c r="L22" s="116" t="s">
        <v>76</v>
      </c>
      <c r="N22"/>
    </row>
    <row r="23" spans="1:14" ht="15.75" x14ac:dyDescent="0.25">
      <c r="A23" s="113">
        <v>2</v>
      </c>
      <c r="B23" s="88"/>
      <c r="C23" s="88" t="s">
        <v>53</v>
      </c>
      <c r="D23" s="88" t="s">
        <v>199</v>
      </c>
      <c r="J23" s="116" t="s">
        <v>49</v>
      </c>
      <c r="K23" s="116" t="s">
        <v>70</v>
      </c>
      <c r="L23" s="116" t="s">
        <v>84</v>
      </c>
      <c r="N23"/>
    </row>
    <row r="24" spans="1:14" ht="15.75" x14ac:dyDescent="0.25">
      <c r="A24" s="113">
        <v>3</v>
      </c>
      <c r="B24" s="88"/>
      <c r="C24" s="88" t="s">
        <v>53</v>
      </c>
      <c r="D24" s="88" t="s">
        <v>199</v>
      </c>
      <c r="J24" s="116" t="s">
        <v>25</v>
      </c>
      <c r="K24" s="116" t="s">
        <v>70</v>
      </c>
      <c r="L24" s="116" t="s">
        <v>79</v>
      </c>
      <c r="N24"/>
    </row>
    <row r="25" spans="1:14" ht="15.75" x14ac:dyDescent="0.25">
      <c r="A25" s="113">
        <v>4</v>
      </c>
      <c r="B25" s="88"/>
      <c r="C25" s="88" t="s">
        <v>53</v>
      </c>
      <c r="D25" s="88" t="s">
        <v>199</v>
      </c>
      <c r="J25" s="116" t="s">
        <v>30</v>
      </c>
      <c r="K25" s="116" t="s">
        <v>69</v>
      </c>
      <c r="L25" s="116" t="s">
        <v>80</v>
      </c>
      <c r="N25"/>
    </row>
    <row r="26" spans="1:14" ht="15.75" x14ac:dyDescent="0.25">
      <c r="A26" s="114">
        <v>5</v>
      </c>
      <c r="B26" s="112"/>
      <c r="C26" s="112" t="s">
        <v>56</v>
      </c>
      <c r="D26" s="112" t="s">
        <v>200</v>
      </c>
      <c r="J26" s="116" t="s">
        <v>209</v>
      </c>
      <c r="K26" s="116" t="s">
        <v>75</v>
      </c>
      <c r="L26" s="116" t="s">
        <v>76</v>
      </c>
      <c r="N26"/>
    </row>
    <row r="27" spans="1:14" ht="15.75" x14ac:dyDescent="0.25">
      <c r="A27" s="114">
        <v>6</v>
      </c>
      <c r="B27" s="112"/>
      <c r="C27" s="112" t="s">
        <v>56</v>
      </c>
      <c r="D27" s="112" t="s">
        <v>200</v>
      </c>
      <c r="J27" s="116" t="s">
        <v>205</v>
      </c>
      <c r="K27" s="116" t="s">
        <v>69</v>
      </c>
      <c r="L27" s="116" t="s">
        <v>77</v>
      </c>
      <c r="N27"/>
    </row>
    <row r="28" spans="1:14" ht="30" x14ac:dyDescent="0.25">
      <c r="A28" s="114">
        <v>7</v>
      </c>
      <c r="B28" s="112"/>
      <c r="C28" s="112" t="s">
        <v>56</v>
      </c>
      <c r="D28" s="112" t="s">
        <v>200</v>
      </c>
      <c r="J28" s="116" t="s">
        <v>214</v>
      </c>
      <c r="K28" s="116" t="s">
        <v>75</v>
      </c>
      <c r="L28" s="116" t="s">
        <v>81</v>
      </c>
      <c r="N28"/>
    </row>
    <row r="29" spans="1:14" ht="15.75" x14ac:dyDescent="0.25">
      <c r="A29" s="114">
        <v>8</v>
      </c>
      <c r="B29" s="112"/>
      <c r="C29" s="112" t="s">
        <v>56</v>
      </c>
      <c r="D29" s="112" t="s">
        <v>200</v>
      </c>
      <c r="J29" s="116" t="s">
        <v>39</v>
      </c>
      <c r="K29" s="116" t="s">
        <v>69</v>
      </c>
      <c r="L29" s="116" t="s">
        <v>82</v>
      </c>
      <c r="N29"/>
    </row>
    <row r="30" spans="1:14" ht="15.75" x14ac:dyDescent="0.25">
      <c r="A30" s="114">
        <v>9</v>
      </c>
      <c r="B30" s="112"/>
      <c r="C30" s="112" t="s">
        <v>56</v>
      </c>
      <c r="D30" s="112" t="s">
        <v>200</v>
      </c>
      <c r="J30" s="116" t="s">
        <v>42</v>
      </c>
      <c r="K30" s="116" t="s">
        <v>78</v>
      </c>
      <c r="L30" s="116" t="s">
        <v>203</v>
      </c>
      <c r="N30"/>
    </row>
    <row r="31" spans="1:14" ht="15.75" x14ac:dyDescent="0.25">
      <c r="A31" s="114">
        <v>10</v>
      </c>
      <c r="B31" s="112"/>
      <c r="C31" s="112" t="s">
        <v>56</v>
      </c>
      <c r="D31" s="112" t="s">
        <v>200</v>
      </c>
      <c r="J31" s="116" t="s">
        <v>44</v>
      </c>
      <c r="K31" s="116" t="s">
        <v>75</v>
      </c>
      <c r="L31" s="116" t="s">
        <v>76</v>
      </c>
      <c r="N31"/>
    </row>
    <row r="32" spans="1:14" ht="15.75" x14ac:dyDescent="0.25">
      <c r="A32" s="114">
        <v>11</v>
      </c>
      <c r="B32" s="112"/>
      <c r="C32" s="112" t="s">
        <v>56</v>
      </c>
      <c r="D32" s="112" t="s">
        <v>200</v>
      </c>
      <c r="J32" s="116" t="s">
        <v>46</v>
      </c>
      <c r="K32" s="116" t="s">
        <v>75</v>
      </c>
      <c r="L32" s="116" t="s">
        <v>83</v>
      </c>
      <c r="N32"/>
    </row>
    <row r="33" spans="1:14" ht="15.75" x14ac:dyDescent="0.25">
      <c r="A33" s="115">
        <v>12</v>
      </c>
      <c r="B33" s="63"/>
      <c r="C33" s="63" t="s">
        <v>59</v>
      </c>
      <c r="D33" s="63" t="s">
        <v>201</v>
      </c>
      <c r="N33"/>
    </row>
    <row r="34" spans="1:14" ht="18" x14ac:dyDescent="0.25">
      <c r="A34" s="115">
        <v>13</v>
      </c>
      <c r="B34" s="63"/>
      <c r="C34" s="63" t="s">
        <v>59</v>
      </c>
      <c r="D34" s="63" t="s">
        <v>201</v>
      </c>
      <c r="K34" s="117" t="s">
        <v>202</v>
      </c>
      <c r="L34" s="117" t="s">
        <v>85</v>
      </c>
      <c r="N34"/>
    </row>
    <row r="35" spans="1:14" ht="15.75" x14ac:dyDescent="0.25">
      <c r="A35" s="115">
        <v>14</v>
      </c>
      <c r="B35" s="63"/>
      <c r="C35" s="63" t="s">
        <v>59</v>
      </c>
      <c r="D35" s="63" t="s">
        <v>201</v>
      </c>
      <c r="J35" s="118"/>
      <c r="K35" s="116" t="s">
        <v>69</v>
      </c>
      <c r="L35" s="116" t="s">
        <v>86</v>
      </c>
      <c r="N35"/>
    </row>
    <row r="36" spans="1:14" ht="30" x14ac:dyDescent="0.25">
      <c r="A36" s="115">
        <v>15</v>
      </c>
      <c r="B36" s="63"/>
      <c r="C36" s="63" t="s">
        <v>59</v>
      </c>
      <c r="D36" s="63" t="s">
        <v>201</v>
      </c>
      <c r="J36" s="118"/>
      <c r="K36" s="116" t="s">
        <v>70</v>
      </c>
      <c r="L36" s="116" t="s">
        <v>87</v>
      </c>
      <c r="N36"/>
    </row>
    <row r="37" spans="1:14" ht="30" x14ac:dyDescent="0.25">
      <c r="A37" s="115">
        <v>16</v>
      </c>
      <c r="B37" s="63"/>
      <c r="C37" s="63" t="s">
        <v>59</v>
      </c>
      <c r="D37" s="63" t="s">
        <v>201</v>
      </c>
      <c r="J37" s="118"/>
      <c r="K37" s="116" t="s">
        <v>71</v>
      </c>
      <c r="L37" s="116" t="s">
        <v>88</v>
      </c>
      <c r="N37"/>
    </row>
    <row r="38" spans="1:14" ht="30" x14ac:dyDescent="0.25">
      <c r="J38" s="118"/>
      <c r="K38" s="116" t="s">
        <v>74</v>
      </c>
      <c r="L38" s="116" t="s">
        <v>89</v>
      </c>
      <c r="N38"/>
    </row>
    <row r="39" spans="1:14" ht="45" x14ac:dyDescent="0.25">
      <c r="J39"/>
      <c r="K39" s="116" t="s">
        <v>75</v>
      </c>
      <c r="L39" s="116" t="s">
        <v>90</v>
      </c>
      <c r="N39"/>
    </row>
    <row r="40" spans="1:14" ht="45" x14ac:dyDescent="0.25">
      <c r="J40" s="118"/>
      <c r="K40" s="116" t="s">
        <v>78</v>
      </c>
      <c r="L40" s="116" t="s">
        <v>91</v>
      </c>
      <c r="N40"/>
    </row>
    <row r="41" spans="1:14" x14ac:dyDescent="0.25">
      <c r="J41"/>
      <c r="N41"/>
    </row>
    <row r="42" spans="1:14" x14ac:dyDescent="0.25">
      <c r="J42"/>
      <c r="N42"/>
    </row>
    <row r="43" spans="1:14" x14ac:dyDescent="0.25">
      <c r="J43"/>
      <c r="N43"/>
    </row>
    <row r="44" spans="1:14" x14ac:dyDescent="0.25">
      <c r="J44"/>
      <c r="N44"/>
    </row>
    <row r="45" spans="1:14" x14ac:dyDescent="0.25">
      <c r="J45"/>
    </row>
  </sheetData>
  <sortState xmlns:xlrd2="http://schemas.microsoft.com/office/spreadsheetml/2017/richdata2" ref="J22:L32">
    <sortCondition ref="J22:J32"/>
  </sortState>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B864-A516-48B5-A528-E082EE16D974}">
  <sheetPr>
    <tabColor rgb="FFFF0000"/>
    <pageSetUpPr fitToPage="1"/>
  </sheetPr>
  <dimension ref="A1:T40"/>
  <sheetViews>
    <sheetView zoomScale="85" zoomScaleNormal="115" workbookViewId="0">
      <selection activeCell="G7" sqref="G7"/>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20.375" style="120" hidden="1" customWidth="1"/>
    <col min="17" max="16384" width="9" style="27"/>
  </cols>
  <sheetData>
    <row r="1" spans="1:20" ht="18" customHeight="1" x14ac:dyDescent="0.3">
      <c r="A1" s="26" t="str">
        <f>+'SLC Strategic Risk Register'!A1</f>
        <v>Strategic Risk Register</v>
      </c>
      <c r="B1" s="139"/>
      <c r="C1" s="139"/>
      <c r="D1" s="199" t="s">
        <v>0</v>
      </c>
      <c r="E1" s="199"/>
      <c r="F1" s="199"/>
      <c r="G1" s="199"/>
      <c r="H1" s="141">
        <v>45679</v>
      </c>
      <c r="I1" s="139"/>
      <c r="J1" s="139"/>
      <c r="K1" s="139"/>
      <c r="L1" s="139"/>
      <c r="M1" s="139"/>
      <c r="N1" s="139"/>
      <c r="O1" s="28" t="str">
        <f>+'SLC Strategic Risk Register'!V1</f>
        <v>RSRMG</v>
      </c>
      <c r="P1" s="142"/>
      <c r="Q1" s="139"/>
    </row>
    <row r="2" spans="1:20" ht="18" customHeight="1" x14ac:dyDescent="0.3">
      <c r="A2" s="26" t="s">
        <v>1</v>
      </c>
      <c r="B2" s="139"/>
      <c r="C2" s="139"/>
      <c r="D2" s="199" t="s">
        <v>2</v>
      </c>
      <c r="E2" s="199"/>
      <c r="F2" s="199"/>
      <c r="G2" s="199"/>
      <c r="H2" s="141">
        <v>45679</v>
      </c>
      <c r="I2" s="139"/>
      <c r="J2" s="139"/>
      <c r="K2" s="139"/>
      <c r="L2" s="139"/>
      <c r="M2" s="139"/>
      <c r="N2" s="139"/>
      <c r="O2" s="28" t="s">
        <v>231</v>
      </c>
      <c r="P2" s="142"/>
      <c r="Q2" s="139"/>
    </row>
    <row r="3" spans="1:20" ht="18" customHeight="1" x14ac:dyDescent="0.25">
      <c r="A3" s="139"/>
      <c r="B3" s="139"/>
      <c r="C3" s="139"/>
      <c r="D3" s="200" t="s">
        <v>3</v>
      </c>
      <c r="E3" s="201"/>
      <c r="F3" s="201"/>
      <c r="G3" s="202"/>
      <c r="H3" s="141">
        <v>45769</v>
      </c>
      <c r="I3" s="139"/>
      <c r="J3" s="139"/>
      <c r="K3" s="139"/>
      <c r="L3" s="139"/>
      <c r="M3" s="139"/>
      <c r="N3" s="139"/>
      <c r="O3" s="30"/>
      <c r="P3" s="142"/>
      <c r="Q3" s="139"/>
    </row>
    <row r="5" spans="1:20" ht="60" x14ac:dyDescent="0.25">
      <c r="A5" s="2" t="s">
        <v>4</v>
      </c>
      <c r="B5" s="2" t="s">
        <v>5</v>
      </c>
      <c r="C5" s="2" t="s">
        <v>6</v>
      </c>
      <c r="D5" s="2" t="s">
        <v>7</v>
      </c>
      <c r="E5" s="2" t="s">
        <v>8</v>
      </c>
      <c r="F5" s="2" t="s">
        <v>9</v>
      </c>
      <c r="G5" s="2" t="s">
        <v>10</v>
      </c>
      <c r="H5" s="2" t="s">
        <v>11</v>
      </c>
      <c r="I5" s="143"/>
      <c r="J5" s="2" t="s">
        <v>12</v>
      </c>
      <c r="K5" s="2" t="s">
        <v>13</v>
      </c>
      <c r="L5" s="2" t="s">
        <v>14</v>
      </c>
      <c r="M5" s="2" t="s">
        <v>15</v>
      </c>
      <c r="N5" s="2" t="s">
        <v>11</v>
      </c>
      <c r="O5" s="2" t="s">
        <v>16</v>
      </c>
      <c r="P5" s="2" t="s">
        <v>17</v>
      </c>
      <c r="Q5" s="196" t="s">
        <v>232</v>
      </c>
      <c r="R5" s="196" t="s">
        <v>233</v>
      </c>
      <c r="S5" s="196" t="s">
        <v>228</v>
      </c>
      <c r="T5" s="196" t="s">
        <v>228</v>
      </c>
    </row>
    <row r="6" spans="1:20" x14ac:dyDescent="0.25">
      <c r="A6" s="205" t="s">
        <v>49</v>
      </c>
      <c r="B6" s="205"/>
      <c r="C6" s="205"/>
      <c r="D6" s="205"/>
      <c r="E6" s="205"/>
      <c r="F6" s="205"/>
      <c r="G6" s="205"/>
      <c r="H6" s="205"/>
      <c r="I6" s="205"/>
      <c r="J6" s="205"/>
      <c r="K6" s="205"/>
      <c r="L6" s="205"/>
      <c r="M6" s="205"/>
      <c r="N6" s="205"/>
      <c r="O6" s="205"/>
      <c r="P6" s="205"/>
      <c r="Q6" s="139"/>
    </row>
    <row r="7" spans="1:20" ht="75" x14ac:dyDescent="0.25">
      <c r="A7" s="144">
        <v>8</v>
      </c>
      <c r="B7" s="145" t="s">
        <v>50</v>
      </c>
      <c r="C7" s="146" t="s">
        <v>23</v>
      </c>
      <c r="D7" s="23">
        <f>+'SLC Strategic Risk Register'!E7</f>
        <v>3</v>
      </c>
      <c r="E7" s="23">
        <f>+'SLC Strategic Risk Register'!F7</f>
        <v>2</v>
      </c>
      <c r="F7" s="24">
        <f>+'SLC Strategic Risk Register'!G7</f>
        <v>6</v>
      </c>
      <c r="G7" s="23">
        <f>VLOOKUP(B7,'SLC Strategic Risk Register'!D:H,5,FALSE)</f>
        <v>6</v>
      </c>
      <c r="H7" s="23">
        <f>+'SLC Strategic Risk Register'!I7</f>
        <v>0</v>
      </c>
      <c r="I7" s="147"/>
      <c r="J7" s="147">
        <f>+'SLC Strategic Risk Register'!P7</f>
        <v>3</v>
      </c>
      <c r="K7" s="147">
        <f>+'SLC Strategic Risk Register'!Q7</f>
        <v>1</v>
      </c>
      <c r="L7" s="24">
        <f>+'SLC Strategic Risk Register'!R7</f>
        <v>3</v>
      </c>
      <c r="M7" s="147">
        <f>+'SLC Strategic Risk Register'!S7</f>
        <v>3</v>
      </c>
      <c r="N7" s="23">
        <f>+'SLC Strategic Risk Register'!T7</f>
        <v>0</v>
      </c>
      <c r="O7" s="158" t="s">
        <v>24</v>
      </c>
      <c r="P7" s="132" t="s">
        <v>49</v>
      </c>
      <c r="Q7" s="139">
        <f>VLOOKUP(B7,'Nov 24 SLC Summary'!B:F,5,FALSE)</f>
        <v>6</v>
      </c>
      <c r="R7" s="27">
        <f>VLOOKUP(B7,'Nov 24 SLC Summary'!B:L,11,FALSE)</f>
        <v>3</v>
      </c>
      <c r="S7" s="27">
        <f>G7-Q7</f>
        <v>0</v>
      </c>
      <c r="T7" s="27">
        <f>M7-R7</f>
        <v>0</v>
      </c>
    </row>
    <row r="8" spans="1:20" x14ac:dyDescent="0.25">
      <c r="A8" s="205" t="s">
        <v>25</v>
      </c>
      <c r="B8" s="205"/>
      <c r="C8" s="205"/>
      <c r="D8" s="205"/>
      <c r="E8" s="205"/>
      <c r="F8" s="205"/>
      <c r="G8" s="205"/>
      <c r="H8" s="205"/>
      <c r="I8" s="205"/>
      <c r="J8" s="205"/>
      <c r="K8" s="205"/>
      <c r="L8" s="205"/>
      <c r="M8" s="205"/>
      <c r="N8" s="205"/>
      <c r="O8" s="205"/>
      <c r="P8" s="205"/>
      <c r="Q8" s="139"/>
    </row>
    <row r="9" spans="1:20" ht="60" x14ac:dyDescent="0.25">
      <c r="A9" s="144">
        <v>1</v>
      </c>
      <c r="B9" s="145" t="s">
        <v>26</v>
      </c>
      <c r="C9" s="146">
        <v>3</v>
      </c>
      <c r="D9" s="23">
        <f>+'SLC Strategic Risk Register'!E9</f>
        <v>5</v>
      </c>
      <c r="E9" s="23">
        <f>+'SLC Strategic Risk Register'!F9</f>
        <v>4</v>
      </c>
      <c r="F9" s="24">
        <f>+'SLC Strategic Risk Register'!G9</f>
        <v>20</v>
      </c>
      <c r="G9" s="23">
        <f>+'SLC Strategic Risk Register'!H9</f>
        <v>20</v>
      </c>
      <c r="H9" s="23">
        <f>+'SLC Strategic Risk Register'!I9</f>
        <v>0</v>
      </c>
      <c r="I9" s="147"/>
      <c r="J9" s="147">
        <f>+'SLC Strategic Risk Register'!P9</f>
        <v>5</v>
      </c>
      <c r="K9" s="147">
        <f>+'SLC Strategic Risk Register'!Q9</f>
        <v>4</v>
      </c>
      <c r="L9" s="24">
        <f>+'SLC Strategic Risk Register'!R9</f>
        <v>20</v>
      </c>
      <c r="M9" s="147">
        <f>+'SLC Strategic Risk Register'!S9</f>
        <v>20</v>
      </c>
      <c r="N9" s="23">
        <f>+'SLC Strategic Risk Register'!T9</f>
        <v>0</v>
      </c>
      <c r="O9" s="132" t="s">
        <v>27</v>
      </c>
      <c r="P9" s="132" t="s">
        <v>25</v>
      </c>
      <c r="Q9" s="139">
        <f>VLOOKUP(B9,'Nov 24 SLC Summary'!B:F,5,FALSE)</f>
        <v>20</v>
      </c>
      <c r="R9" s="27">
        <f>VLOOKUP(B9,'Nov 24 SLC Summary'!B:L,11,FALSE)</f>
        <v>20</v>
      </c>
      <c r="S9" s="27">
        <f>G9-Q9</f>
        <v>0</v>
      </c>
      <c r="T9" s="27">
        <f>M9-R9</f>
        <v>0</v>
      </c>
    </row>
    <row r="10" spans="1:20" ht="66" customHeight="1" x14ac:dyDescent="0.25">
      <c r="A10" s="144">
        <v>2</v>
      </c>
      <c r="B10" s="145" t="s">
        <v>28</v>
      </c>
      <c r="C10" s="146">
        <v>3</v>
      </c>
      <c r="D10" s="23">
        <f>+'SLC Strategic Risk Register'!E10</f>
        <v>5</v>
      </c>
      <c r="E10" s="23">
        <f>+'SLC Strategic Risk Register'!F10</f>
        <v>3</v>
      </c>
      <c r="F10" s="24">
        <f>+'SLC Strategic Risk Register'!G10</f>
        <v>15</v>
      </c>
      <c r="G10" s="23">
        <f>+'SLC Strategic Risk Register'!H10</f>
        <v>15</v>
      </c>
      <c r="H10" s="23">
        <f>+'SLC Strategic Risk Register'!I10</f>
        <v>0</v>
      </c>
      <c r="I10" s="147"/>
      <c r="J10" s="147">
        <f>+'SLC Strategic Risk Register'!P10</f>
        <v>5</v>
      </c>
      <c r="K10" s="147">
        <f>+'SLC Strategic Risk Register'!Q10</f>
        <v>2</v>
      </c>
      <c r="L10" s="162">
        <f>+'SLC Strategic Risk Register'!R10</f>
        <v>10</v>
      </c>
      <c r="M10" s="147">
        <f>+'SLC Strategic Risk Register'!S10</f>
        <v>10</v>
      </c>
      <c r="N10" s="23">
        <f>+'SLC Strategic Risk Register'!T10</f>
        <v>0</v>
      </c>
      <c r="O10" s="149" t="s">
        <v>27</v>
      </c>
      <c r="P10" s="132" t="s">
        <v>25</v>
      </c>
      <c r="Q10" s="139">
        <f>VLOOKUP(B10,'Nov 24 SLC Summary'!B:F,5,FALSE)</f>
        <v>15</v>
      </c>
      <c r="R10" s="27">
        <f>VLOOKUP(B10,'Nov 24 SLC Summary'!B:L,11,FALSE)</f>
        <v>10</v>
      </c>
      <c r="S10" s="27">
        <f>G10-Q10</f>
        <v>0</v>
      </c>
      <c r="T10" s="27">
        <f>M10-R10</f>
        <v>0</v>
      </c>
    </row>
    <row r="11" spans="1:20" ht="96.75" customHeight="1" x14ac:dyDescent="0.25">
      <c r="A11" s="144">
        <v>3</v>
      </c>
      <c r="B11" s="145" t="s">
        <v>19</v>
      </c>
      <c r="C11" s="146" t="s">
        <v>37</v>
      </c>
      <c r="D11" s="23">
        <f>+'SLC Strategic Risk Register'!E11</f>
        <v>5</v>
      </c>
      <c r="E11" s="23">
        <f>+'SLC Strategic Risk Register'!F11</f>
        <v>3</v>
      </c>
      <c r="F11" s="24">
        <f>+'SLC Strategic Risk Register'!G11</f>
        <v>15</v>
      </c>
      <c r="G11" s="23">
        <f>+'SLC Strategic Risk Register'!H11</f>
        <v>15</v>
      </c>
      <c r="H11" s="23">
        <f>+'SLC Strategic Risk Register'!I11</f>
        <v>0</v>
      </c>
      <c r="I11" s="147"/>
      <c r="J11" s="147">
        <f>+'SLC Strategic Risk Register'!P11</f>
        <v>5</v>
      </c>
      <c r="K11" s="147">
        <f>+'SLC Strategic Risk Register'!Q11</f>
        <v>1</v>
      </c>
      <c r="L11" s="24">
        <f>+'SLC Strategic Risk Register'!R11</f>
        <v>5</v>
      </c>
      <c r="M11" s="147">
        <f>+'SLC Strategic Risk Register'!S11</f>
        <v>5</v>
      </c>
      <c r="N11" s="23">
        <f>+'SLC Strategic Risk Register'!T11</f>
        <v>0</v>
      </c>
      <c r="O11" s="132" t="s">
        <v>21</v>
      </c>
      <c r="P11" s="132" t="s">
        <v>25</v>
      </c>
      <c r="Q11" s="139">
        <f>VLOOKUP(B11,'Nov 24 SLC Summary'!B:F,5,FALSE)</f>
        <v>15</v>
      </c>
      <c r="R11" s="27">
        <f>VLOOKUP(B11,'Nov 24 SLC Summary'!B:L,11,FALSE)</f>
        <v>5</v>
      </c>
      <c r="S11" s="27">
        <f>G11-Q11</f>
        <v>0</v>
      </c>
      <c r="T11" s="27">
        <f>M11-R11</f>
        <v>0</v>
      </c>
    </row>
    <row r="12" spans="1:20" ht="79.5" customHeight="1" x14ac:dyDescent="0.25">
      <c r="A12" s="144">
        <v>5</v>
      </c>
      <c r="B12" s="145" t="s">
        <v>29</v>
      </c>
      <c r="C12" s="146" t="s">
        <v>20</v>
      </c>
      <c r="D12" s="23">
        <f>+'SLC Strategic Risk Register'!E12</f>
        <v>4</v>
      </c>
      <c r="E12" s="23">
        <f>+'SLC Strategic Risk Register'!F12</f>
        <v>3</v>
      </c>
      <c r="F12" s="24">
        <f>+'SLC Strategic Risk Register'!G12</f>
        <v>12</v>
      </c>
      <c r="G12" s="23">
        <f>+'SLC Strategic Risk Register'!H12</f>
        <v>12</v>
      </c>
      <c r="H12" s="23">
        <f>+'SLC Strategic Risk Register'!I12</f>
        <v>0</v>
      </c>
      <c r="I12" s="147"/>
      <c r="J12" s="147">
        <f>+'SLC Strategic Risk Register'!P12</f>
        <v>4</v>
      </c>
      <c r="K12" s="147">
        <f>+'SLC Strategic Risk Register'!Q12</f>
        <v>2</v>
      </c>
      <c r="L12" s="162">
        <f>+'SLC Strategic Risk Register'!R12</f>
        <v>8</v>
      </c>
      <c r="M12" s="147">
        <f>+'SLC Strategic Risk Register'!S12</f>
        <v>8</v>
      </c>
      <c r="N12" s="23">
        <f>+'SLC Strategic Risk Register'!T12</f>
        <v>0</v>
      </c>
      <c r="O12" s="132" t="s">
        <v>27</v>
      </c>
      <c r="P12" s="132" t="s">
        <v>25</v>
      </c>
      <c r="Q12" s="139">
        <f>VLOOKUP(B12,'Nov 24 SLC Summary'!B:F,5,FALSE)</f>
        <v>12</v>
      </c>
      <c r="R12" s="27">
        <f>VLOOKUP(B12,'Nov 24 SLC Summary'!B:L,11,FALSE)</f>
        <v>8</v>
      </c>
      <c r="S12" s="27">
        <f>G12-Q12</f>
        <v>0</v>
      </c>
      <c r="T12" s="27">
        <f>M12-R12</f>
        <v>0</v>
      </c>
    </row>
    <row r="13" spans="1:20" ht="14.25" customHeight="1" x14ac:dyDescent="0.25">
      <c r="A13" s="205" t="s">
        <v>30</v>
      </c>
      <c r="B13" s="205"/>
      <c r="C13" s="205"/>
      <c r="D13" s="205"/>
      <c r="E13" s="205"/>
      <c r="F13" s="205"/>
      <c r="G13" s="205"/>
      <c r="H13" s="205"/>
      <c r="I13" s="205"/>
      <c r="J13" s="205"/>
      <c r="K13" s="205"/>
      <c r="L13" s="205"/>
      <c r="M13" s="205"/>
      <c r="N13" s="205"/>
      <c r="O13" s="205"/>
      <c r="P13" s="205"/>
      <c r="Q13" s="139"/>
    </row>
    <row r="14" spans="1:20" ht="60" x14ac:dyDescent="0.25">
      <c r="A14" s="144">
        <v>13</v>
      </c>
      <c r="B14" s="145" t="s">
        <v>32</v>
      </c>
      <c r="C14" s="146" t="s">
        <v>23</v>
      </c>
      <c r="D14" s="23">
        <f>+'SLC Strategic Risk Register'!E14</f>
        <v>4</v>
      </c>
      <c r="E14" s="23">
        <f>+'SLC Strategic Risk Register'!F14</f>
        <v>2</v>
      </c>
      <c r="F14" s="24">
        <f>+'SLC Strategic Risk Register'!G14</f>
        <v>8</v>
      </c>
      <c r="G14" s="23">
        <f>+'SLC Strategic Risk Register'!H14</f>
        <v>8</v>
      </c>
      <c r="H14" s="23">
        <f>+'SLC Strategic Risk Register'!I14</f>
        <v>0</v>
      </c>
      <c r="I14" s="147"/>
      <c r="J14" s="147">
        <f>+'SLC Strategic Risk Register'!P14</f>
        <v>4</v>
      </c>
      <c r="K14" s="147">
        <f>+'SLC Strategic Risk Register'!Q14</f>
        <v>1</v>
      </c>
      <c r="L14" s="24">
        <f>+'SLC Strategic Risk Register'!R14</f>
        <v>4</v>
      </c>
      <c r="M14" s="147">
        <f>+'SLC Strategic Risk Register'!S14</f>
        <v>4</v>
      </c>
      <c r="N14" s="23">
        <f>+'SLC Strategic Risk Register'!T14</f>
        <v>0</v>
      </c>
      <c r="O14" s="132" t="s">
        <v>33</v>
      </c>
      <c r="P14" s="132" t="s">
        <v>30</v>
      </c>
      <c r="Q14" s="139">
        <f>VLOOKUP(B14,'Nov 24 SLC Summary'!B:F,5,FALSE)</f>
        <v>8</v>
      </c>
      <c r="R14" s="27">
        <f>VLOOKUP(B14,'Nov 24 SLC Summary'!B:L,11,FALSE)</f>
        <v>4</v>
      </c>
      <c r="S14" s="27">
        <f>G14-Q14</f>
        <v>0</v>
      </c>
      <c r="T14" s="27">
        <f>M14-R14</f>
        <v>0</v>
      </c>
    </row>
    <row r="15" spans="1:20" x14ac:dyDescent="0.25">
      <c r="A15" s="205" t="s">
        <v>204</v>
      </c>
      <c r="B15" s="205"/>
      <c r="C15" s="205"/>
      <c r="D15" s="205"/>
      <c r="E15" s="205"/>
      <c r="F15" s="205"/>
      <c r="G15" s="205"/>
      <c r="H15" s="205"/>
      <c r="I15" s="205"/>
      <c r="J15" s="205"/>
      <c r="K15" s="205"/>
      <c r="L15" s="205"/>
      <c r="M15" s="205"/>
      <c r="N15" s="205"/>
      <c r="O15" s="205"/>
      <c r="P15" s="205"/>
      <c r="Q15" s="139"/>
    </row>
    <row r="16" spans="1:20" ht="90" x14ac:dyDescent="0.25">
      <c r="A16" s="144">
        <v>6</v>
      </c>
      <c r="B16" s="145" t="s">
        <v>31</v>
      </c>
      <c r="C16" s="146">
        <v>2</v>
      </c>
      <c r="D16" s="23">
        <f>+'SLC Strategic Risk Register'!E16</f>
        <v>4</v>
      </c>
      <c r="E16" s="23">
        <v>3</v>
      </c>
      <c r="F16" s="24">
        <f>+'SLC Strategic Risk Register'!G16</f>
        <v>12</v>
      </c>
      <c r="G16" s="23">
        <f>+'SLC Strategic Risk Register'!H16</f>
        <v>12</v>
      </c>
      <c r="H16" s="23">
        <f>+'SLC Strategic Risk Register'!I16</f>
        <v>0</v>
      </c>
      <c r="I16" s="147"/>
      <c r="J16" s="147">
        <f>+'SLC Strategic Risk Register'!P16</f>
        <v>4</v>
      </c>
      <c r="K16" s="147">
        <v>2</v>
      </c>
      <c r="L16" s="24">
        <f>+'SLC Strategic Risk Register'!R16</f>
        <v>8</v>
      </c>
      <c r="M16" s="147">
        <f>+'SLC Strategic Risk Register'!S16</f>
        <v>8</v>
      </c>
      <c r="N16" s="23">
        <f>+'SLC Strategic Risk Register'!T16</f>
        <v>0</v>
      </c>
      <c r="O16" s="158" t="s">
        <v>125</v>
      </c>
      <c r="P16" s="132" t="s">
        <v>204</v>
      </c>
      <c r="Q16" s="139">
        <f>VLOOKUP(B16,'Nov 24 SLC Summary'!B:F,5,FALSE)</f>
        <v>12</v>
      </c>
      <c r="R16" s="27">
        <f>VLOOKUP(B16,'Nov 24 SLC Summary'!B:L,11,FALSE)</f>
        <v>8</v>
      </c>
      <c r="S16" s="27">
        <f>G16-Q16</f>
        <v>0</v>
      </c>
      <c r="T16" s="27">
        <f>M16-R16</f>
        <v>0</v>
      </c>
    </row>
    <row r="17" spans="1:20" x14ac:dyDescent="0.25">
      <c r="A17" s="205" t="s">
        <v>205</v>
      </c>
      <c r="B17" s="205"/>
      <c r="C17" s="205"/>
      <c r="D17" s="205"/>
      <c r="E17" s="205"/>
      <c r="F17" s="205"/>
      <c r="G17" s="205"/>
      <c r="H17" s="205"/>
      <c r="I17" s="205"/>
      <c r="J17" s="205"/>
      <c r="K17" s="205"/>
      <c r="L17" s="205"/>
      <c r="M17" s="205"/>
      <c r="N17" s="205"/>
      <c r="O17" s="205"/>
      <c r="P17" s="205"/>
      <c r="Q17" s="195"/>
    </row>
    <row r="18" spans="1:20" ht="60" x14ac:dyDescent="0.25">
      <c r="A18" s="144">
        <v>4</v>
      </c>
      <c r="B18" s="145" t="s">
        <v>22</v>
      </c>
      <c r="C18" s="146" t="s">
        <v>23</v>
      </c>
      <c r="D18" s="23">
        <f>+'SLC Strategic Risk Register'!E18</f>
        <v>2</v>
      </c>
      <c r="E18" s="23">
        <f>+'SLC Strategic Risk Register'!F18</f>
        <v>3</v>
      </c>
      <c r="F18" s="24">
        <f>+'SLC Strategic Risk Register'!G18</f>
        <v>6</v>
      </c>
      <c r="G18" s="23">
        <f>+'SLC Strategic Risk Register'!H18</f>
        <v>6</v>
      </c>
      <c r="H18" s="23">
        <f>+'SLC Strategic Risk Register'!I18</f>
        <v>0</v>
      </c>
      <c r="I18" s="147"/>
      <c r="J18" s="147">
        <f>+'SLC Strategic Risk Register'!P18</f>
        <v>2</v>
      </c>
      <c r="K18" s="147">
        <f>+'SLC Strategic Risk Register'!Q18</f>
        <v>2</v>
      </c>
      <c r="L18" s="24">
        <f>+'SLC Strategic Risk Register'!R18</f>
        <v>4</v>
      </c>
      <c r="M18" s="147">
        <f>+'SLC Strategic Risk Register'!S18</f>
        <v>4</v>
      </c>
      <c r="N18" s="23">
        <f>+'SLC Strategic Risk Register'!T18</f>
        <v>0</v>
      </c>
      <c r="O18" s="132" t="s">
        <v>24</v>
      </c>
      <c r="P18" s="132" t="s">
        <v>205</v>
      </c>
      <c r="Q18" s="195">
        <f>VLOOKUP(B18,'Nov 24 SLC Summary'!B:F,5,FALSE)</f>
        <v>6</v>
      </c>
      <c r="R18" s="27">
        <f>VLOOKUP(B18,'Nov 24 SLC Summary'!B:L,11,FALSE)</f>
        <v>4</v>
      </c>
      <c r="S18" s="27">
        <f>G18-Q18</f>
        <v>0</v>
      </c>
      <c r="T18" s="27">
        <f>M18-R18</f>
        <v>0</v>
      </c>
    </row>
    <row r="19" spans="1:20" ht="60" x14ac:dyDescent="0.25">
      <c r="A19" s="144">
        <v>11</v>
      </c>
      <c r="B19" s="145" t="s">
        <v>36</v>
      </c>
      <c r="C19" s="146" t="s">
        <v>37</v>
      </c>
      <c r="D19" s="23">
        <f>+'SLC Strategic Risk Register'!E19</f>
        <v>3</v>
      </c>
      <c r="E19" s="23">
        <f>+'SLC Strategic Risk Register'!F19</f>
        <v>3</v>
      </c>
      <c r="F19" s="24">
        <f>+'SLC Strategic Risk Register'!G19</f>
        <v>9</v>
      </c>
      <c r="G19" s="23">
        <f>+'SLC Strategic Risk Register'!H19</f>
        <v>9</v>
      </c>
      <c r="H19" s="23">
        <f>+'SLC Strategic Risk Register'!I19</f>
        <v>0</v>
      </c>
      <c r="I19" s="147"/>
      <c r="J19" s="147">
        <f>+'SLC Strategic Risk Register'!P19</f>
        <v>3</v>
      </c>
      <c r="K19" s="147">
        <f>+'SLC Strategic Risk Register'!Q19</f>
        <v>1</v>
      </c>
      <c r="L19" s="24">
        <f>+'SLC Strategic Risk Register'!R19</f>
        <v>3</v>
      </c>
      <c r="M19" s="147">
        <f>+'SLC Strategic Risk Register'!S19</f>
        <v>3</v>
      </c>
      <c r="N19" s="23">
        <f>+'SLC Strategic Risk Register'!T19</f>
        <v>0</v>
      </c>
      <c r="O19" s="132" t="s">
        <v>207</v>
      </c>
      <c r="P19" s="149" t="s">
        <v>205</v>
      </c>
      <c r="Q19" s="195">
        <f>VLOOKUP(B19,'Nov 24 SLC Summary'!B:F,5,FALSE)</f>
        <v>9</v>
      </c>
      <c r="R19" s="27">
        <f>VLOOKUP(B19,'Nov 24 SLC Summary'!B:L,11,FALSE)</f>
        <v>3</v>
      </c>
      <c r="S19" s="27">
        <f>G19-Q19</f>
        <v>0</v>
      </c>
      <c r="T19" s="27">
        <f>M19-R19</f>
        <v>0</v>
      </c>
    </row>
    <row r="20" spans="1:20" ht="60" x14ac:dyDescent="0.25">
      <c r="A20" s="144">
        <v>15</v>
      </c>
      <c r="B20" s="145" t="s">
        <v>43</v>
      </c>
      <c r="C20" s="146">
        <v>3</v>
      </c>
      <c r="D20" s="23">
        <f>+'SLC Strategic Risk Register'!E20</f>
        <v>3</v>
      </c>
      <c r="E20" s="23">
        <f>+'SLC Strategic Risk Register'!F20</f>
        <v>3</v>
      </c>
      <c r="F20" s="24">
        <f>+'SLC Strategic Risk Register'!G20</f>
        <v>9</v>
      </c>
      <c r="G20" s="23">
        <f>+'SLC Strategic Risk Register'!H20</f>
        <v>9</v>
      </c>
      <c r="H20" s="23">
        <f>+'SLC Strategic Risk Register'!I20</f>
        <v>0</v>
      </c>
      <c r="I20" s="147"/>
      <c r="J20" s="147">
        <f>+'SLC Strategic Risk Register'!P20</f>
        <v>3</v>
      </c>
      <c r="K20" s="147">
        <f>+'SLC Strategic Risk Register'!Q20</f>
        <v>2</v>
      </c>
      <c r="L20" s="24">
        <f>+'SLC Strategic Risk Register'!R20</f>
        <v>6</v>
      </c>
      <c r="M20" s="147">
        <f>+'SLC Strategic Risk Register'!S20</f>
        <v>6</v>
      </c>
      <c r="N20" s="23">
        <f>+'SLC Strategic Risk Register'!T20</f>
        <v>0</v>
      </c>
      <c r="O20" s="132" t="s">
        <v>27</v>
      </c>
      <c r="P20" s="149" t="s">
        <v>205</v>
      </c>
      <c r="Q20" s="195">
        <f>VLOOKUP(B20,'Nov 24 SLC Summary'!B:F,5,FALSE)</f>
        <v>9</v>
      </c>
      <c r="R20" s="27">
        <f>VLOOKUP(B20,'Nov 24 SLC Summary'!B:L,11,FALSE)</f>
        <v>6</v>
      </c>
      <c r="S20" s="27">
        <f>G20-Q20</f>
        <v>0</v>
      </c>
      <c r="T20" s="27">
        <f>M20-R20</f>
        <v>0</v>
      </c>
    </row>
    <row r="21" spans="1:20" x14ac:dyDescent="0.25">
      <c r="A21" s="205" t="s">
        <v>213</v>
      </c>
      <c r="B21" s="205"/>
      <c r="C21" s="205"/>
      <c r="D21" s="205"/>
      <c r="E21" s="205"/>
      <c r="F21" s="205"/>
      <c r="G21" s="205"/>
      <c r="H21" s="205"/>
      <c r="I21" s="205"/>
      <c r="J21" s="205"/>
      <c r="K21" s="205"/>
      <c r="L21" s="205"/>
      <c r="M21" s="205"/>
      <c r="N21" s="205"/>
      <c r="O21" s="205"/>
      <c r="P21" s="205"/>
      <c r="Q21" s="195"/>
    </row>
    <row r="22" spans="1:20" ht="60" x14ac:dyDescent="0.25">
      <c r="A22" s="144">
        <v>9</v>
      </c>
      <c r="B22" s="145" t="s">
        <v>34</v>
      </c>
      <c r="C22" s="146" t="s">
        <v>35</v>
      </c>
      <c r="D22" s="23">
        <f>+'SLC Strategic Risk Register'!E22</f>
        <v>4</v>
      </c>
      <c r="E22" s="23">
        <f>+'SLC Strategic Risk Register'!F22</f>
        <v>2</v>
      </c>
      <c r="F22" s="24">
        <f>+'SLC Strategic Risk Register'!G22</f>
        <v>8</v>
      </c>
      <c r="G22" s="23">
        <f>+'SLC Strategic Risk Register'!H22</f>
        <v>8</v>
      </c>
      <c r="H22" s="23">
        <f>+'SLC Strategic Risk Register'!I22</f>
        <v>0</v>
      </c>
      <c r="I22" s="147"/>
      <c r="J22" s="147">
        <f>+'SLC Strategic Risk Register'!P22</f>
        <v>4</v>
      </c>
      <c r="K22" s="147">
        <f>+'SLC Strategic Risk Register'!Q22</f>
        <v>1</v>
      </c>
      <c r="L22" s="24">
        <f>+'SLC Strategic Risk Register'!R22</f>
        <v>4</v>
      </c>
      <c r="M22" s="147">
        <f>+'SLC Strategic Risk Register'!S22</f>
        <v>4</v>
      </c>
      <c r="N22" s="23">
        <f>+'SLC Strategic Risk Register'!T22</f>
        <v>0</v>
      </c>
      <c r="O22" s="132" t="s">
        <v>21</v>
      </c>
      <c r="P22" s="132" t="s">
        <v>206</v>
      </c>
      <c r="Q22" s="195">
        <f>VLOOKUP(B22,'Nov 24 SLC Summary'!B:F,5,FALSE)</f>
        <v>8</v>
      </c>
      <c r="R22" s="27">
        <f>VLOOKUP(B22,'Nov 24 SLC Summary'!B:L,11,FALSE)</f>
        <v>4</v>
      </c>
      <c r="S22" s="27">
        <f>G22-Q22</f>
        <v>0</v>
      </c>
      <c r="T22" s="27">
        <f>M22-R22</f>
        <v>0</v>
      </c>
    </row>
    <row r="23" spans="1:20" ht="90" x14ac:dyDescent="0.25">
      <c r="A23" s="144">
        <v>12</v>
      </c>
      <c r="B23" s="145" t="s">
        <v>38</v>
      </c>
      <c r="C23" s="146" t="s">
        <v>35</v>
      </c>
      <c r="D23" s="23">
        <f>+'SLC Strategic Risk Register'!E23</f>
        <v>4</v>
      </c>
      <c r="E23" s="23">
        <f>+'SLC Strategic Risk Register'!F23</f>
        <v>2</v>
      </c>
      <c r="F23" s="24">
        <f>+'SLC Strategic Risk Register'!G23</f>
        <v>8</v>
      </c>
      <c r="G23" s="23">
        <f>+'SLC Strategic Risk Register'!H23</f>
        <v>8</v>
      </c>
      <c r="H23" s="23">
        <f>+'SLC Strategic Risk Register'!I23</f>
        <v>0</v>
      </c>
      <c r="I23" s="147"/>
      <c r="J23" s="147">
        <f>+'SLC Strategic Risk Register'!P23</f>
        <v>4</v>
      </c>
      <c r="K23" s="147">
        <f>+'SLC Strategic Risk Register'!Q23</f>
        <v>2</v>
      </c>
      <c r="L23" s="24">
        <f>+'SLC Strategic Risk Register'!R23</f>
        <v>8</v>
      </c>
      <c r="M23" s="147">
        <f>+'SLC Strategic Risk Register'!S23</f>
        <v>8</v>
      </c>
      <c r="N23" s="23">
        <f>+'SLC Strategic Risk Register'!T23</f>
        <v>0</v>
      </c>
      <c r="O23" s="132" t="s">
        <v>21</v>
      </c>
      <c r="P23" s="132" t="s">
        <v>206</v>
      </c>
      <c r="Q23" s="195">
        <f>VLOOKUP(B23,'Nov 24 SLC Summary'!B:F,5,FALSE)</f>
        <v>8</v>
      </c>
      <c r="R23" s="27">
        <f>VLOOKUP(B23,'Nov 24 SLC Summary'!B:L,11,FALSE)</f>
        <v>8</v>
      </c>
      <c r="S23" s="27">
        <f>G23-Q23</f>
        <v>0</v>
      </c>
      <c r="T23" s="27">
        <f>M23-R23</f>
        <v>0</v>
      </c>
    </row>
    <row r="24" spans="1:20" x14ac:dyDescent="0.25">
      <c r="A24" s="205" t="s">
        <v>39</v>
      </c>
      <c r="B24" s="205"/>
      <c r="C24" s="205"/>
      <c r="D24" s="205"/>
      <c r="E24" s="205"/>
      <c r="F24" s="205"/>
      <c r="G24" s="205"/>
      <c r="H24" s="205"/>
      <c r="I24" s="205"/>
      <c r="J24" s="205"/>
      <c r="K24" s="205"/>
      <c r="L24" s="205"/>
      <c r="M24" s="205"/>
      <c r="N24" s="205"/>
      <c r="O24" s="205"/>
      <c r="P24" s="205"/>
      <c r="Q24" s="195"/>
      <c r="T24" s="27">
        <f>M24-R24</f>
        <v>0</v>
      </c>
    </row>
    <row r="25" spans="1:20" ht="75" x14ac:dyDescent="0.25">
      <c r="A25" s="144">
        <v>10</v>
      </c>
      <c r="B25" s="145" t="s">
        <v>40</v>
      </c>
      <c r="C25" s="146" t="s">
        <v>35</v>
      </c>
      <c r="D25" s="23">
        <f>+'SLC Strategic Risk Register'!E25</f>
        <v>4</v>
      </c>
      <c r="E25" s="23">
        <f>+'SLC Strategic Risk Register'!F25</f>
        <v>2</v>
      </c>
      <c r="F25" s="24">
        <f>+'SLC Strategic Risk Register'!G25</f>
        <v>8</v>
      </c>
      <c r="G25" s="23">
        <f>+'SLC Strategic Risk Register'!H25</f>
        <v>8</v>
      </c>
      <c r="H25" s="23">
        <f>+'SLC Strategic Risk Register'!I25</f>
        <v>0</v>
      </c>
      <c r="I25" s="147"/>
      <c r="J25" s="147">
        <f>+'SLC Strategic Risk Register'!P25</f>
        <v>4</v>
      </c>
      <c r="K25" s="147">
        <f>+'SLC Strategic Risk Register'!Q25</f>
        <v>1</v>
      </c>
      <c r="L25" s="24">
        <f>+'SLC Strategic Risk Register'!R25</f>
        <v>4</v>
      </c>
      <c r="M25" s="147">
        <f>+'SLC Strategic Risk Register'!S25</f>
        <v>4</v>
      </c>
      <c r="N25" s="23">
        <f>+'SLC Strategic Risk Register'!T25</f>
        <v>0</v>
      </c>
      <c r="O25" s="132" t="s">
        <v>41</v>
      </c>
      <c r="P25" s="132" t="s">
        <v>39</v>
      </c>
      <c r="Q25" s="195">
        <f>VLOOKUP(B25,'Nov 24 SLC Summary'!B:F,5,FALSE)</f>
        <v>8</v>
      </c>
      <c r="R25" s="27">
        <f>VLOOKUP(B25,'Nov 24 SLC Summary'!B:L,11,FALSE)</f>
        <v>4</v>
      </c>
      <c r="S25" s="27">
        <f>G25-Q25</f>
        <v>0</v>
      </c>
      <c r="T25" s="27">
        <f>M25-R25</f>
        <v>0</v>
      </c>
    </row>
    <row r="26" spans="1:20" x14ac:dyDescent="0.25">
      <c r="A26" s="205" t="s">
        <v>44</v>
      </c>
      <c r="B26" s="205"/>
      <c r="C26" s="205"/>
      <c r="D26" s="205"/>
      <c r="E26" s="205"/>
      <c r="F26" s="205"/>
      <c r="G26" s="205"/>
      <c r="H26" s="205"/>
      <c r="I26" s="205"/>
      <c r="J26" s="205"/>
      <c r="K26" s="205"/>
      <c r="L26" s="205"/>
      <c r="M26" s="205"/>
      <c r="N26" s="205"/>
      <c r="O26" s="205"/>
      <c r="P26" s="205"/>
      <c r="Q26" s="195"/>
    </row>
    <row r="27" spans="1:20" ht="60" x14ac:dyDescent="0.25">
      <c r="A27" s="144">
        <v>7</v>
      </c>
      <c r="B27" s="145" t="s">
        <v>45</v>
      </c>
      <c r="C27" s="146">
        <v>3</v>
      </c>
      <c r="D27" s="23">
        <f>+'SLC Strategic Risk Register'!E27</f>
        <v>3</v>
      </c>
      <c r="E27" s="23">
        <f>+'SLC Strategic Risk Register'!F27</f>
        <v>2</v>
      </c>
      <c r="F27" s="24">
        <f>+'SLC Strategic Risk Register'!G27</f>
        <v>6</v>
      </c>
      <c r="G27" s="23">
        <f>+'SLC Strategic Risk Register'!H27</f>
        <v>6</v>
      </c>
      <c r="H27" s="23">
        <f>+'SLC Strategic Risk Register'!I27</f>
        <v>0</v>
      </c>
      <c r="I27" s="147"/>
      <c r="J27" s="147">
        <f>+'SLC Strategic Risk Register'!P27</f>
        <v>3</v>
      </c>
      <c r="K27" s="147">
        <f>+'SLC Strategic Risk Register'!Q27</f>
        <v>1</v>
      </c>
      <c r="L27" s="24">
        <f>+'SLC Strategic Risk Register'!R27</f>
        <v>3</v>
      </c>
      <c r="M27" s="147">
        <f>+'SLC Strategic Risk Register'!S27</f>
        <v>3</v>
      </c>
      <c r="N27" s="23">
        <f>+'SLC Strategic Risk Register'!T27</f>
        <v>0</v>
      </c>
      <c r="O27" s="158" t="s">
        <v>24</v>
      </c>
      <c r="P27" s="132" t="s">
        <v>44</v>
      </c>
      <c r="Q27" s="195">
        <f>VLOOKUP(B27,'Nov 24 SLC Summary'!B:F,5,FALSE)</f>
        <v>6</v>
      </c>
      <c r="R27" s="27">
        <f>VLOOKUP(B27,'Nov 24 SLC Summary'!B:L,11,FALSE)</f>
        <v>3</v>
      </c>
      <c r="S27" s="27">
        <f>G27-Q27</f>
        <v>0</v>
      </c>
      <c r="T27" s="27">
        <f>M27-R27</f>
        <v>0</v>
      </c>
    </row>
    <row r="28" spans="1:20" x14ac:dyDescent="0.25">
      <c r="A28" s="205" t="s">
        <v>46</v>
      </c>
      <c r="B28" s="205"/>
      <c r="C28" s="205"/>
      <c r="D28" s="205"/>
      <c r="E28" s="205"/>
      <c r="F28" s="205"/>
      <c r="G28" s="205"/>
      <c r="H28" s="205"/>
      <c r="I28" s="205"/>
      <c r="J28" s="205"/>
      <c r="K28" s="205"/>
      <c r="L28" s="205"/>
      <c r="M28" s="205"/>
      <c r="N28" s="205"/>
      <c r="O28" s="205"/>
      <c r="P28" s="205"/>
      <c r="Q28" s="195"/>
    </row>
    <row r="29" spans="1:20" ht="45" x14ac:dyDescent="0.25">
      <c r="A29" s="144">
        <v>14</v>
      </c>
      <c r="B29" s="145" t="s">
        <v>47</v>
      </c>
      <c r="C29" s="146">
        <v>3</v>
      </c>
      <c r="D29" s="23">
        <f>+'SLC Strategic Risk Register'!E29</f>
        <v>4</v>
      </c>
      <c r="E29" s="23">
        <f>+'SLC Strategic Risk Register'!F29</f>
        <v>4</v>
      </c>
      <c r="F29" s="24">
        <f>+'SLC Strategic Risk Register'!G29</f>
        <v>16</v>
      </c>
      <c r="G29" s="23">
        <f>+'SLC Strategic Risk Register'!H29</f>
        <v>16</v>
      </c>
      <c r="H29" s="23">
        <f>+'SLC Strategic Risk Register'!I29</f>
        <v>0</v>
      </c>
      <c r="I29" s="147"/>
      <c r="J29" s="147">
        <f>+'SLC Strategic Risk Register'!P29</f>
        <v>4</v>
      </c>
      <c r="K29" s="147">
        <f>+'SLC Strategic Risk Register'!Q29</f>
        <v>3</v>
      </c>
      <c r="L29" s="24">
        <f>+'SLC Strategic Risk Register'!R29</f>
        <v>12</v>
      </c>
      <c r="M29" s="147">
        <f>+'SLC Strategic Risk Register'!S29</f>
        <v>12</v>
      </c>
      <c r="N29" s="23">
        <f>+'SLC Strategic Risk Register'!T29</f>
        <v>0</v>
      </c>
      <c r="O29" s="132" t="s">
        <v>48</v>
      </c>
      <c r="P29" s="132" t="s">
        <v>46</v>
      </c>
      <c r="Q29" s="195">
        <f>VLOOKUP(B29,'Nov 24 SLC Summary'!B:F,5,FALSE)</f>
        <v>16</v>
      </c>
      <c r="R29" s="27">
        <f>VLOOKUP(B29,'Nov 24 SLC Summary'!B:L,11,FALSE)</f>
        <v>12</v>
      </c>
      <c r="S29" s="27">
        <f>G29-Q29</f>
        <v>0</v>
      </c>
      <c r="T29" s="27">
        <f>M29-R29</f>
        <v>0</v>
      </c>
    </row>
    <row r="30" spans="1:20" ht="15.75" thickBot="1" x14ac:dyDescent="0.3">
      <c r="A30" s="139"/>
      <c r="B30" s="139"/>
      <c r="C30" s="139"/>
      <c r="D30" s="1"/>
      <c r="E30" s="1"/>
      <c r="F30" s="1"/>
      <c r="G30" s="1"/>
      <c r="H30" s="1"/>
      <c r="I30" s="139"/>
      <c r="J30" s="139"/>
      <c r="K30" s="139"/>
      <c r="L30" s="139"/>
      <c r="M30" s="139"/>
      <c r="N30" s="139"/>
      <c r="O30" s="139"/>
      <c r="P30" s="142"/>
    </row>
    <row r="31" spans="1:20" ht="15.75" thickBot="1" x14ac:dyDescent="0.3">
      <c r="A31" s="203" t="s">
        <v>51</v>
      </c>
      <c r="B31" s="204"/>
      <c r="C31" s="148"/>
      <c r="D31" s="139"/>
      <c r="E31" s="139"/>
      <c r="F31" s="139"/>
      <c r="G31" s="1"/>
      <c r="H31" s="139"/>
      <c r="I31" s="139"/>
      <c r="J31" s="9" t="s">
        <v>52</v>
      </c>
      <c r="K31" s="123" t="s">
        <v>53</v>
      </c>
      <c r="L31" s="124" t="s">
        <v>54</v>
      </c>
      <c r="M31" s="139"/>
      <c r="N31"/>
      <c r="O31"/>
      <c r="P31" s="142"/>
    </row>
    <row r="32" spans="1:20" x14ac:dyDescent="0.25">
      <c r="A32" s="121">
        <v>1</v>
      </c>
      <c r="B32" s="130" t="s">
        <v>55</v>
      </c>
      <c r="C32" s="29"/>
      <c r="D32" s="139"/>
      <c r="E32" s="139"/>
      <c r="F32" s="139"/>
      <c r="G32" s="1"/>
      <c r="H32" s="1"/>
      <c r="I32" s="139"/>
      <c r="J32" s="1"/>
      <c r="K32" s="125" t="s">
        <v>56</v>
      </c>
      <c r="L32" s="126" t="s">
        <v>57</v>
      </c>
      <c r="M32" s="139"/>
      <c r="N32"/>
      <c r="O32"/>
      <c r="P32" s="142"/>
    </row>
    <row r="33" spans="1:16" x14ac:dyDescent="0.25">
      <c r="A33" s="121">
        <v>2</v>
      </c>
      <c r="B33" s="130" t="s">
        <v>58</v>
      </c>
      <c r="C33" s="29"/>
      <c r="D33" s="139"/>
      <c r="E33" s="139"/>
      <c r="F33" s="139"/>
      <c r="G33" s="1"/>
      <c r="H33" s="1"/>
      <c r="I33" s="139"/>
      <c r="J33" s="1"/>
      <c r="K33" s="125" t="s">
        <v>59</v>
      </c>
      <c r="L33" s="127" t="s">
        <v>60</v>
      </c>
      <c r="M33" s="139"/>
      <c r="N33"/>
      <c r="O33"/>
      <c r="P33" s="142"/>
    </row>
    <row r="34" spans="1:16" x14ac:dyDescent="0.25">
      <c r="A34" s="121">
        <v>3</v>
      </c>
      <c r="B34" s="130" t="s">
        <v>61</v>
      </c>
      <c r="C34" s="29"/>
      <c r="D34" s="139"/>
      <c r="E34" s="139"/>
      <c r="F34" s="139"/>
      <c r="G34" s="139"/>
      <c r="H34" s="139"/>
      <c r="I34" s="139"/>
      <c r="J34" s="139"/>
      <c r="K34" s="128" t="s">
        <v>62</v>
      </c>
      <c r="L34" s="129" t="s">
        <v>63</v>
      </c>
      <c r="M34" s="139"/>
      <c r="N34" s="139"/>
      <c r="O34" s="139"/>
      <c r="P34" s="142"/>
    </row>
    <row r="35" spans="1:16" x14ac:dyDescent="0.25">
      <c r="A35" s="131">
        <v>4</v>
      </c>
      <c r="B35" s="130" t="s">
        <v>64</v>
      </c>
      <c r="C35" s="139"/>
      <c r="D35" s="139"/>
      <c r="E35" s="139"/>
      <c r="F35" s="139"/>
      <c r="G35" s="139"/>
      <c r="H35" s="139"/>
      <c r="I35" s="139"/>
      <c r="J35" s="139"/>
      <c r="K35" s="139"/>
      <c r="L35" s="139"/>
      <c r="M35" s="139"/>
      <c r="N35" s="139"/>
      <c r="O35" s="139"/>
      <c r="P35" s="142"/>
    </row>
    <row r="36" spans="1:16" x14ac:dyDescent="0.25">
      <c r="A36" s="139"/>
      <c r="B36" s="139"/>
      <c r="C36" s="139"/>
      <c r="D36" s="1"/>
      <c r="E36" s="1"/>
      <c r="F36" s="1"/>
      <c r="G36" s="1"/>
      <c r="H36" s="1"/>
      <c r="I36" s="139"/>
      <c r="J36" s="139"/>
      <c r="K36" s="139"/>
      <c r="L36" s="139"/>
      <c r="M36" s="139"/>
      <c r="N36" s="139"/>
      <c r="O36" s="139"/>
      <c r="P36" s="142"/>
    </row>
    <row r="37" spans="1:16" ht="15.75" x14ac:dyDescent="0.25">
      <c r="A37" s="139"/>
      <c r="B37" s="139"/>
      <c r="C37" s="139"/>
      <c r="D37" s="139"/>
      <c r="E37" s="139"/>
      <c r="F37" s="139"/>
      <c r="G37" s="139"/>
      <c r="H37" s="139"/>
      <c r="I37" s="139"/>
      <c r="J37" s="139"/>
      <c r="K37" s="105"/>
      <c r="L37" s="122"/>
      <c r="M37" s="139"/>
      <c r="N37" s="139"/>
      <c r="O37" s="139"/>
      <c r="P37" s="142"/>
    </row>
    <row r="38" spans="1:16" ht="15.75" x14ac:dyDescent="0.25">
      <c r="A38" s="139"/>
      <c r="B38" s="139"/>
      <c r="C38" s="139"/>
      <c r="D38" s="139"/>
      <c r="E38" s="139"/>
      <c r="F38" s="139"/>
      <c r="G38" s="139"/>
      <c r="H38" s="139"/>
      <c r="I38" s="139"/>
      <c r="J38" s="139"/>
      <c r="K38" s="105"/>
      <c r="L38" s="122"/>
      <c r="M38" s="139"/>
      <c r="N38" s="139"/>
      <c r="O38" s="139"/>
      <c r="P38" s="142"/>
    </row>
    <row r="39" spans="1:16" ht="15.75" x14ac:dyDescent="0.25">
      <c r="A39" s="139"/>
      <c r="B39" s="139"/>
      <c r="C39" s="139"/>
      <c r="D39" s="139"/>
      <c r="E39" s="139"/>
      <c r="F39" s="139"/>
      <c r="G39" s="139"/>
      <c r="H39" s="139"/>
      <c r="I39" s="139"/>
      <c r="J39" s="139"/>
      <c r="K39" s="105"/>
      <c r="L39" s="122"/>
      <c r="M39" s="139"/>
      <c r="N39" s="139"/>
      <c r="O39" s="139"/>
      <c r="P39" s="142"/>
    </row>
    <row r="40" spans="1:16" ht="15.75" x14ac:dyDescent="0.25">
      <c r="A40" s="139"/>
      <c r="B40" s="139"/>
      <c r="C40" s="139"/>
      <c r="D40" s="139"/>
      <c r="E40" s="139"/>
      <c r="F40" s="139"/>
      <c r="G40" s="139"/>
      <c r="H40" s="139"/>
      <c r="I40" s="139"/>
      <c r="J40" s="139"/>
      <c r="K40" s="105"/>
      <c r="L40" s="122"/>
      <c r="M40" s="139"/>
      <c r="N40" s="139"/>
      <c r="O40" s="139"/>
      <c r="P40" s="142"/>
    </row>
  </sheetData>
  <autoFilter ref="A5:P29" xr:uid="{5BD5F36C-CFA7-4AD9-A472-9F4D536F5633}"/>
  <mergeCells count="13">
    <mergeCell ref="A31:B31"/>
    <mergeCell ref="A15:P15"/>
    <mergeCell ref="A17:P17"/>
    <mergeCell ref="A21:P21"/>
    <mergeCell ref="A24:P24"/>
    <mergeCell ref="A26:P26"/>
    <mergeCell ref="A28:P28"/>
    <mergeCell ref="A13:P13"/>
    <mergeCell ref="D1:G1"/>
    <mergeCell ref="D2:G2"/>
    <mergeCell ref="D3:G3"/>
    <mergeCell ref="A6:P6"/>
    <mergeCell ref="A8:P8"/>
  </mergeCells>
  <conditionalFormatting sqref="F1:F1048576">
    <cfRule type="cellIs" dxfId="15" priority="2" operator="between">
      <formula>20</formula>
      <formula>25</formula>
    </cfRule>
    <cfRule type="cellIs" dxfId="14" priority="3" operator="between">
      <formula>10</formula>
      <formula>19</formula>
    </cfRule>
    <cfRule type="cellIs" dxfId="13" priority="4" operator="between">
      <formula>4</formula>
      <formula>9</formula>
    </cfRule>
    <cfRule type="cellIs" dxfId="12" priority="5" operator="between">
      <formula>1</formula>
      <formula>3</formula>
    </cfRule>
  </conditionalFormatting>
  <conditionalFormatting sqref="L1:L1048576">
    <cfRule type="cellIs" dxfId="11" priority="6" operator="between">
      <formula>20</formula>
      <formula>25</formula>
    </cfRule>
    <cfRule type="cellIs" dxfId="10" priority="7" operator="between">
      <formula>10</formula>
      <formula>19</formula>
    </cfRule>
    <cfRule type="cellIs" dxfId="9" priority="8" operator="between">
      <formula>4</formula>
      <formula>9</formula>
    </cfRule>
    <cfRule type="cellIs" dxfId="8" priority="9" operator="between">
      <formula>1</formula>
      <formula>3</formula>
    </cfRule>
  </conditionalFormatting>
  <conditionalFormatting sqref="L27">
    <cfRule type="cellIs" dxfId="7" priority="14" operator="between">
      <formula>20</formula>
      <formula>25</formula>
    </cfRule>
    <cfRule type="cellIs" dxfId="6" priority="15" operator="between">
      <formula>10</formula>
      <formula>19</formula>
    </cfRule>
    <cfRule type="cellIs" dxfId="5" priority="16" operator="between">
      <formula>4</formula>
      <formula>9</formula>
    </cfRule>
    <cfRule type="cellIs" dxfId="4" priority="17" operator="between">
      <formula>1</formula>
      <formula>3</formula>
    </cfRule>
  </conditionalFormatting>
  <conditionalFormatting sqref="L29">
    <cfRule type="cellIs" dxfId="3" priority="10" operator="between">
      <formula>20</formula>
      <formula>25</formula>
    </cfRule>
    <cfRule type="cellIs" dxfId="2" priority="11" operator="between">
      <formula>10</formula>
      <formula>19</formula>
    </cfRule>
    <cfRule type="cellIs" dxfId="1" priority="12" operator="between">
      <formula>4</formula>
      <formula>9</formula>
    </cfRule>
    <cfRule type="cellIs" dxfId="0"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71EADCC4-9DDA-42F8-AFBD-43D1A5EFF782}">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224B3AB3-3114-4EDA-A829-8CCCFF5E02A8}">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52910379-31DE-4437-B14C-434EC6C76DCF}">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3BCC-EECD-4F21-B290-C82E6AC94D58}">
  <sheetPr>
    <tabColor rgb="FFFF0000"/>
  </sheetPr>
  <dimension ref="A1:O27"/>
  <sheetViews>
    <sheetView workbookViewId="0"/>
  </sheetViews>
  <sheetFormatPr defaultRowHeight="14.25" x14ac:dyDescent="0.2"/>
  <sheetData>
    <row r="1" spans="1:15" ht="14.25" customHeight="1" x14ac:dyDescent="0.3">
      <c r="A1" s="163" t="s">
        <v>92</v>
      </c>
      <c r="B1" s="163"/>
      <c r="C1" s="163"/>
      <c r="D1" s="233" t="s">
        <v>0</v>
      </c>
      <c r="E1" s="233"/>
      <c r="F1" s="233"/>
      <c r="G1" s="233"/>
      <c r="H1" s="164" t="s">
        <v>220</v>
      </c>
      <c r="I1" s="165"/>
      <c r="J1" s="165"/>
      <c r="K1" s="165"/>
      <c r="L1" s="165"/>
      <c r="M1" s="165"/>
      <c r="N1" s="165"/>
      <c r="O1" s="166" t="s">
        <v>93</v>
      </c>
    </row>
    <row r="2" spans="1:15" ht="14.25" customHeight="1" x14ac:dyDescent="0.3">
      <c r="A2" s="163" t="s">
        <v>1</v>
      </c>
      <c r="B2" s="163"/>
      <c r="C2" s="165"/>
      <c r="D2" s="233" t="s">
        <v>2</v>
      </c>
      <c r="E2" s="233"/>
      <c r="F2" s="233"/>
      <c r="G2" s="233"/>
      <c r="H2" s="167" t="s">
        <v>221</v>
      </c>
      <c r="I2" s="165"/>
      <c r="J2" s="165"/>
      <c r="K2" s="165"/>
      <c r="L2" s="165"/>
      <c r="M2" s="165"/>
      <c r="N2" s="165"/>
      <c r="O2" s="168">
        <v>45292</v>
      </c>
    </row>
    <row r="3" spans="1:15" ht="14.25" customHeight="1" x14ac:dyDescent="0.25">
      <c r="A3" s="165"/>
      <c r="B3" s="165"/>
      <c r="C3" s="165"/>
      <c r="D3" s="234" t="s">
        <v>94</v>
      </c>
      <c r="E3" s="235"/>
      <c r="F3" s="235"/>
      <c r="G3" s="236"/>
      <c r="H3" s="167" t="s">
        <v>197</v>
      </c>
      <c r="I3" s="165"/>
      <c r="J3" s="165"/>
      <c r="K3" s="165"/>
      <c r="L3" s="165"/>
      <c r="M3" s="165"/>
      <c r="N3" s="165"/>
      <c r="O3" s="166" t="s">
        <v>222</v>
      </c>
    </row>
    <row r="4" spans="1:15" ht="15" x14ac:dyDescent="0.25">
      <c r="A4" s="165"/>
      <c r="B4" s="165"/>
      <c r="C4" s="165"/>
      <c r="D4" s="165"/>
      <c r="E4" s="165"/>
      <c r="F4" s="165"/>
      <c r="G4" s="165"/>
      <c r="H4" s="165"/>
      <c r="I4" s="165"/>
      <c r="J4" s="165"/>
      <c r="K4" s="165"/>
      <c r="L4" s="165"/>
      <c r="M4" s="165"/>
      <c r="N4" s="165"/>
      <c r="O4" s="165"/>
    </row>
    <row r="5" spans="1:15" ht="75" x14ac:dyDescent="0.25">
      <c r="A5" s="169" t="s">
        <v>4</v>
      </c>
      <c r="B5" s="170" t="s">
        <v>5</v>
      </c>
      <c r="C5" s="170" t="s">
        <v>6</v>
      </c>
      <c r="D5" s="171" t="s">
        <v>7</v>
      </c>
      <c r="E5" s="171" t="s">
        <v>8</v>
      </c>
      <c r="F5" s="171" t="s">
        <v>9</v>
      </c>
      <c r="G5" s="171" t="s">
        <v>10</v>
      </c>
      <c r="H5" s="171" t="s">
        <v>11</v>
      </c>
      <c r="I5" s="165"/>
      <c r="J5" s="169" t="s">
        <v>12</v>
      </c>
      <c r="K5" s="170" t="s">
        <v>13</v>
      </c>
      <c r="L5" s="170" t="s">
        <v>14</v>
      </c>
      <c r="M5" s="170" t="s">
        <v>15</v>
      </c>
      <c r="N5" s="170" t="s">
        <v>11</v>
      </c>
      <c r="O5" s="170" t="s">
        <v>16</v>
      </c>
    </row>
    <row r="6" spans="1:15" ht="90" x14ac:dyDescent="0.25">
      <c r="A6" s="172">
        <v>1</v>
      </c>
      <c r="B6" s="173" t="s">
        <v>26</v>
      </c>
      <c r="C6" s="173">
        <v>3</v>
      </c>
      <c r="D6" s="174">
        <v>4</v>
      </c>
      <c r="E6" s="174">
        <v>4</v>
      </c>
      <c r="F6" s="175">
        <v>16</v>
      </c>
      <c r="G6" s="174">
        <v>16</v>
      </c>
      <c r="H6" s="174">
        <v>0</v>
      </c>
      <c r="I6" s="165"/>
      <c r="J6" s="172">
        <v>4</v>
      </c>
      <c r="K6" s="164">
        <v>4</v>
      </c>
      <c r="L6" s="176">
        <v>16</v>
      </c>
      <c r="M6" s="164">
        <v>16</v>
      </c>
      <c r="N6" s="177">
        <v>0</v>
      </c>
      <c r="O6" s="178" t="s">
        <v>27</v>
      </c>
    </row>
    <row r="7" spans="1:15" ht="90" x14ac:dyDescent="0.25">
      <c r="A7" s="179">
        <v>2</v>
      </c>
      <c r="B7" s="180" t="s">
        <v>28</v>
      </c>
      <c r="C7" s="180">
        <v>3</v>
      </c>
      <c r="D7" s="174">
        <v>4</v>
      </c>
      <c r="E7" s="174">
        <v>2</v>
      </c>
      <c r="F7" s="181">
        <v>8</v>
      </c>
      <c r="G7" s="174">
        <v>8</v>
      </c>
      <c r="H7" s="174">
        <v>0</v>
      </c>
      <c r="I7" s="165"/>
      <c r="J7" s="179">
        <v>3</v>
      </c>
      <c r="K7" s="167">
        <v>4</v>
      </c>
      <c r="L7" s="176">
        <v>12</v>
      </c>
      <c r="M7" s="167">
        <v>9</v>
      </c>
      <c r="N7" s="182">
        <v>3</v>
      </c>
      <c r="O7" s="183" t="s">
        <v>27</v>
      </c>
    </row>
    <row r="8" spans="1:15" ht="165" x14ac:dyDescent="0.25">
      <c r="A8" s="179">
        <v>3</v>
      </c>
      <c r="B8" s="180" t="s">
        <v>19</v>
      </c>
      <c r="C8" s="180" t="s">
        <v>20</v>
      </c>
      <c r="D8" s="174">
        <v>4</v>
      </c>
      <c r="E8" s="174">
        <v>3</v>
      </c>
      <c r="F8" s="175">
        <v>12</v>
      </c>
      <c r="G8" s="174">
        <v>12</v>
      </c>
      <c r="H8" s="174">
        <v>0</v>
      </c>
      <c r="I8" s="165"/>
      <c r="J8" s="179">
        <v>3</v>
      </c>
      <c r="K8" s="167">
        <v>2</v>
      </c>
      <c r="L8" s="184">
        <v>6</v>
      </c>
      <c r="M8" s="167">
        <v>3</v>
      </c>
      <c r="N8" s="182">
        <v>3</v>
      </c>
      <c r="O8" s="183" t="s">
        <v>21</v>
      </c>
    </row>
    <row r="9" spans="1:15" ht="135" x14ac:dyDescent="0.25">
      <c r="A9" s="179">
        <v>4</v>
      </c>
      <c r="B9" s="180" t="s">
        <v>22</v>
      </c>
      <c r="C9" s="180" t="s">
        <v>23</v>
      </c>
      <c r="D9" s="174">
        <v>2</v>
      </c>
      <c r="E9" s="174">
        <v>3</v>
      </c>
      <c r="F9" s="181">
        <v>6</v>
      </c>
      <c r="G9" s="174">
        <v>6</v>
      </c>
      <c r="H9" s="174">
        <v>0</v>
      </c>
      <c r="I9" s="165"/>
      <c r="J9" s="179">
        <v>2</v>
      </c>
      <c r="K9" s="167">
        <v>2</v>
      </c>
      <c r="L9" s="185">
        <v>4</v>
      </c>
      <c r="M9" s="167">
        <v>4</v>
      </c>
      <c r="N9" s="182">
        <v>0</v>
      </c>
      <c r="O9" s="183" t="s">
        <v>223</v>
      </c>
    </row>
    <row r="10" spans="1:15" ht="165" x14ac:dyDescent="0.25">
      <c r="A10" s="179">
        <v>5</v>
      </c>
      <c r="B10" s="180" t="s">
        <v>29</v>
      </c>
      <c r="C10" s="180" t="s">
        <v>20</v>
      </c>
      <c r="D10" s="174">
        <v>4</v>
      </c>
      <c r="E10" s="174">
        <v>2</v>
      </c>
      <c r="F10" s="181">
        <v>8</v>
      </c>
      <c r="G10" s="174">
        <v>8</v>
      </c>
      <c r="H10" s="174">
        <v>0</v>
      </c>
      <c r="I10" s="165"/>
      <c r="J10" s="179">
        <v>3</v>
      </c>
      <c r="K10" s="167">
        <v>4</v>
      </c>
      <c r="L10" s="176">
        <v>12</v>
      </c>
      <c r="M10" s="167">
        <v>9</v>
      </c>
      <c r="N10" s="182">
        <v>3</v>
      </c>
      <c r="O10" s="183" t="s">
        <v>27</v>
      </c>
    </row>
    <row r="11" spans="1:15" ht="195" x14ac:dyDescent="0.25">
      <c r="A11" s="179">
        <v>6</v>
      </c>
      <c r="B11" s="180" t="s">
        <v>31</v>
      </c>
      <c r="C11" s="180">
        <v>2</v>
      </c>
      <c r="D11" s="174">
        <v>3</v>
      </c>
      <c r="E11" s="174">
        <v>3</v>
      </c>
      <c r="F11" s="181">
        <v>9</v>
      </c>
      <c r="G11" s="174">
        <v>9</v>
      </c>
      <c r="H11" s="174">
        <v>0</v>
      </c>
      <c r="I11" s="165"/>
      <c r="J11" s="179">
        <v>3</v>
      </c>
      <c r="K11" s="167">
        <v>2</v>
      </c>
      <c r="L11" s="184">
        <v>6</v>
      </c>
      <c r="M11" s="167">
        <v>6</v>
      </c>
      <c r="N11" s="182">
        <v>0</v>
      </c>
      <c r="O11" s="183" t="s">
        <v>224</v>
      </c>
    </row>
    <row r="12" spans="1:15" ht="135" x14ac:dyDescent="0.25">
      <c r="A12" s="179">
        <v>7</v>
      </c>
      <c r="B12" s="180" t="s">
        <v>45</v>
      </c>
      <c r="C12" s="180">
        <v>3</v>
      </c>
      <c r="D12" s="174">
        <v>4</v>
      </c>
      <c r="E12" s="174">
        <v>2</v>
      </c>
      <c r="F12" s="181">
        <v>8</v>
      </c>
      <c r="G12" s="174">
        <v>8</v>
      </c>
      <c r="H12" s="174">
        <v>0</v>
      </c>
      <c r="I12" s="165"/>
      <c r="J12" s="179">
        <v>3</v>
      </c>
      <c r="K12" s="167">
        <v>2</v>
      </c>
      <c r="L12" s="184">
        <v>6</v>
      </c>
      <c r="M12" s="167">
        <v>6</v>
      </c>
      <c r="N12" s="182">
        <v>0</v>
      </c>
      <c r="O12" s="183" t="s">
        <v>223</v>
      </c>
    </row>
    <row r="13" spans="1:15" ht="180" x14ac:dyDescent="0.25">
      <c r="A13" s="179">
        <v>8</v>
      </c>
      <c r="B13" s="180" t="s">
        <v>50</v>
      </c>
      <c r="C13" s="180" t="s">
        <v>23</v>
      </c>
      <c r="D13" s="174">
        <v>3</v>
      </c>
      <c r="E13" s="174">
        <v>2</v>
      </c>
      <c r="F13" s="181">
        <v>6</v>
      </c>
      <c r="G13" s="174">
        <v>6</v>
      </c>
      <c r="H13" s="174">
        <v>0</v>
      </c>
      <c r="I13" s="165"/>
      <c r="J13" s="179">
        <v>3</v>
      </c>
      <c r="K13" s="167">
        <v>1</v>
      </c>
      <c r="L13" s="185">
        <v>3</v>
      </c>
      <c r="M13" s="167">
        <v>3</v>
      </c>
      <c r="N13" s="182">
        <v>0</v>
      </c>
      <c r="O13" s="183" t="s">
        <v>223</v>
      </c>
    </row>
    <row r="14" spans="1:15" ht="135" x14ac:dyDescent="0.25">
      <c r="A14" s="179">
        <v>9</v>
      </c>
      <c r="B14" s="186" t="s">
        <v>34</v>
      </c>
      <c r="C14" s="180" t="s">
        <v>35</v>
      </c>
      <c r="D14" s="174">
        <v>4</v>
      </c>
      <c r="E14" s="174">
        <v>2</v>
      </c>
      <c r="F14" s="181">
        <v>8</v>
      </c>
      <c r="G14" s="174">
        <v>8</v>
      </c>
      <c r="H14" s="174">
        <v>0</v>
      </c>
      <c r="I14" s="165"/>
      <c r="J14" s="179">
        <v>2</v>
      </c>
      <c r="K14" s="167">
        <v>2</v>
      </c>
      <c r="L14" s="185">
        <v>4</v>
      </c>
      <c r="M14" s="167">
        <v>4</v>
      </c>
      <c r="N14" s="182">
        <v>0</v>
      </c>
      <c r="O14" s="183" t="s">
        <v>21</v>
      </c>
    </row>
    <row r="15" spans="1:15" ht="135" x14ac:dyDescent="0.25">
      <c r="A15" s="179">
        <v>10</v>
      </c>
      <c r="B15" s="180" t="s">
        <v>40</v>
      </c>
      <c r="C15" s="180" t="s">
        <v>35</v>
      </c>
      <c r="D15" s="174">
        <v>4</v>
      </c>
      <c r="E15" s="174">
        <v>2</v>
      </c>
      <c r="F15" s="181">
        <v>8</v>
      </c>
      <c r="G15" s="174">
        <v>8</v>
      </c>
      <c r="H15" s="174">
        <v>0</v>
      </c>
      <c r="I15" s="165"/>
      <c r="J15" s="179">
        <v>3</v>
      </c>
      <c r="K15" s="167">
        <v>1</v>
      </c>
      <c r="L15" s="185">
        <v>3</v>
      </c>
      <c r="M15" s="167">
        <v>6</v>
      </c>
      <c r="N15" s="182">
        <v>-3</v>
      </c>
      <c r="O15" s="183" t="s">
        <v>41</v>
      </c>
    </row>
    <row r="16" spans="1:15" ht="150" x14ac:dyDescent="0.25">
      <c r="A16" s="179">
        <v>11</v>
      </c>
      <c r="B16" s="180" t="s">
        <v>36</v>
      </c>
      <c r="C16" s="180" t="s">
        <v>37</v>
      </c>
      <c r="D16" s="174">
        <v>3</v>
      </c>
      <c r="E16" s="174">
        <v>3</v>
      </c>
      <c r="F16" s="181">
        <v>9</v>
      </c>
      <c r="G16" s="174">
        <v>9</v>
      </c>
      <c r="H16" s="174">
        <v>0</v>
      </c>
      <c r="I16" s="165"/>
      <c r="J16" s="179">
        <v>3</v>
      </c>
      <c r="K16" s="167">
        <v>1</v>
      </c>
      <c r="L16" s="185">
        <v>3</v>
      </c>
      <c r="M16" s="167">
        <v>6</v>
      </c>
      <c r="N16" s="182">
        <v>-3</v>
      </c>
      <c r="O16" s="183" t="s">
        <v>21</v>
      </c>
    </row>
    <row r="17" spans="1:15" ht="210" x14ac:dyDescent="0.25">
      <c r="A17" s="179">
        <v>12</v>
      </c>
      <c r="B17" s="180" t="s">
        <v>38</v>
      </c>
      <c r="C17" s="180" t="s">
        <v>35</v>
      </c>
      <c r="D17" s="174">
        <v>4</v>
      </c>
      <c r="E17" s="174">
        <v>2</v>
      </c>
      <c r="F17" s="181">
        <v>8</v>
      </c>
      <c r="G17" s="174">
        <v>8</v>
      </c>
      <c r="H17" s="174">
        <v>0</v>
      </c>
      <c r="I17" s="165"/>
      <c r="J17" s="179">
        <v>3</v>
      </c>
      <c r="K17" s="167">
        <v>4</v>
      </c>
      <c r="L17" s="176">
        <v>12</v>
      </c>
      <c r="M17" s="167">
        <v>9</v>
      </c>
      <c r="N17" s="182">
        <v>3</v>
      </c>
      <c r="O17" s="183" t="s">
        <v>21</v>
      </c>
    </row>
    <row r="18" spans="1:15" ht="120" x14ac:dyDescent="0.25">
      <c r="A18" s="179">
        <v>13</v>
      </c>
      <c r="B18" s="180" t="s">
        <v>32</v>
      </c>
      <c r="C18" s="180" t="s">
        <v>23</v>
      </c>
      <c r="D18" s="174">
        <v>4</v>
      </c>
      <c r="E18" s="174">
        <v>2</v>
      </c>
      <c r="F18" s="181">
        <v>8</v>
      </c>
      <c r="G18" s="174">
        <v>8</v>
      </c>
      <c r="H18" s="174">
        <v>0</v>
      </c>
      <c r="I18" s="165"/>
      <c r="J18" s="179">
        <v>3</v>
      </c>
      <c r="K18" s="167">
        <v>2</v>
      </c>
      <c r="L18" s="184">
        <v>6</v>
      </c>
      <c r="M18" s="167">
        <v>6</v>
      </c>
      <c r="N18" s="182">
        <v>0</v>
      </c>
      <c r="O18" s="183" t="s">
        <v>33</v>
      </c>
    </row>
    <row r="19" spans="1:15" ht="90" x14ac:dyDescent="0.25">
      <c r="A19" s="179">
        <v>14</v>
      </c>
      <c r="B19" s="186" t="s">
        <v>47</v>
      </c>
      <c r="C19" s="186">
        <v>3</v>
      </c>
      <c r="D19" s="174">
        <v>4</v>
      </c>
      <c r="E19" s="174">
        <v>4</v>
      </c>
      <c r="F19" s="175">
        <v>16</v>
      </c>
      <c r="G19" s="174">
        <v>16</v>
      </c>
      <c r="H19" s="174">
        <v>0</v>
      </c>
      <c r="I19" s="165"/>
      <c r="J19" s="179">
        <v>3</v>
      </c>
      <c r="K19" s="167">
        <v>4</v>
      </c>
      <c r="L19" s="176">
        <v>12</v>
      </c>
      <c r="M19" s="167">
        <v>12</v>
      </c>
      <c r="N19" s="182">
        <v>0</v>
      </c>
      <c r="O19" s="183" t="s">
        <v>48</v>
      </c>
    </row>
    <row r="20" spans="1:15" ht="150" x14ac:dyDescent="0.25">
      <c r="A20" s="179">
        <v>15</v>
      </c>
      <c r="B20" s="186" t="s">
        <v>43</v>
      </c>
      <c r="C20" s="186">
        <v>3</v>
      </c>
      <c r="D20" s="174">
        <v>3</v>
      </c>
      <c r="E20" s="174">
        <v>3</v>
      </c>
      <c r="F20" s="181">
        <v>9</v>
      </c>
      <c r="G20" s="174">
        <v>9</v>
      </c>
      <c r="H20" s="174">
        <v>0</v>
      </c>
      <c r="I20" s="165"/>
      <c r="J20" s="179">
        <v>3</v>
      </c>
      <c r="K20" s="167">
        <v>3</v>
      </c>
      <c r="L20" s="184">
        <v>9</v>
      </c>
      <c r="M20" s="167">
        <v>6</v>
      </c>
      <c r="N20" s="182">
        <v>3</v>
      </c>
      <c r="O20" s="183" t="s">
        <v>27</v>
      </c>
    </row>
    <row r="21" spans="1:15" ht="15.75" thickBot="1" x14ac:dyDescent="0.3">
      <c r="A21" s="165"/>
      <c r="B21" s="165"/>
      <c r="C21" s="165"/>
      <c r="D21" s="187"/>
      <c r="E21" s="187"/>
      <c r="F21" s="187"/>
      <c r="G21" s="187"/>
      <c r="H21" s="187"/>
      <c r="I21" s="165"/>
      <c r="J21" s="165"/>
      <c r="K21" s="165"/>
      <c r="L21" s="165"/>
      <c r="M21" s="165"/>
      <c r="N21" s="165"/>
      <c r="O21" s="165"/>
    </row>
    <row r="22" spans="1:15" ht="15.75" thickBot="1" x14ac:dyDescent="0.3">
      <c r="A22" s="237" t="s">
        <v>51</v>
      </c>
      <c r="B22" s="238"/>
      <c r="C22" s="188" t="s">
        <v>197</v>
      </c>
      <c r="D22" s="165"/>
      <c r="E22" s="165"/>
      <c r="F22" s="165"/>
      <c r="G22" s="187"/>
      <c r="H22" s="165"/>
      <c r="I22" s="165"/>
      <c r="J22" s="189" t="s">
        <v>52</v>
      </c>
      <c r="K22" s="190" t="s">
        <v>53</v>
      </c>
      <c r="L22" s="191">
        <v>45295</v>
      </c>
      <c r="M22" s="165"/>
      <c r="N22" s="165"/>
      <c r="O22" s="165"/>
    </row>
    <row r="23" spans="1:15" ht="15" x14ac:dyDescent="0.25">
      <c r="A23" s="166">
        <v>1</v>
      </c>
      <c r="B23" s="192" t="s">
        <v>225</v>
      </c>
      <c r="C23" s="166"/>
      <c r="D23" s="165"/>
      <c r="E23" s="165"/>
      <c r="F23" s="165"/>
      <c r="G23" s="187"/>
      <c r="H23" s="187"/>
      <c r="I23" s="165"/>
      <c r="J23" s="187"/>
      <c r="K23" s="187" t="s">
        <v>56</v>
      </c>
      <c r="L23" s="193">
        <v>45423</v>
      </c>
      <c r="M23" s="165"/>
      <c r="N23" s="165"/>
      <c r="O23" s="165"/>
    </row>
    <row r="24" spans="1:15" ht="15" x14ac:dyDescent="0.25">
      <c r="A24" s="166">
        <v>2</v>
      </c>
      <c r="B24" s="166" t="s">
        <v>226</v>
      </c>
      <c r="C24" s="166"/>
      <c r="D24" s="166"/>
      <c r="E24" s="165"/>
      <c r="F24" s="165"/>
      <c r="G24" s="187"/>
      <c r="H24" s="187"/>
      <c r="I24" s="165"/>
      <c r="J24" s="187"/>
      <c r="K24" s="187" t="s">
        <v>59</v>
      </c>
      <c r="L24" s="194">
        <v>45642</v>
      </c>
      <c r="M24" s="165"/>
      <c r="N24" s="165"/>
      <c r="O24" s="165"/>
    </row>
    <row r="25" spans="1:15" ht="15" x14ac:dyDescent="0.25">
      <c r="A25" s="166">
        <v>3</v>
      </c>
      <c r="B25" s="166" t="s">
        <v>227</v>
      </c>
      <c r="C25" s="166"/>
      <c r="D25" s="165"/>
      <c r="E25" s="165"/>
      <c r="F25" s="165"/>
      <c r="G25" s="165"/>
      <c r="H25" s="165"/>
      <c r="I25" s="165"/>
      <c r="J25" s="165"/>
      <c r="K25" s="165"/>
      <c r="L25" s="165"/>
      <c r="M25" s="165"/>
      <c r="N25" s="165"/>
      <c r="O25" s="165"/>
    </row>
    <row r="26" spans="1:15" ht="15" x14ac:dyDescent="0.25">
      <c r="A26" s="165"/>
      <c r="B26" s="165"/>
      <c r="C26" s="165"/>
      <c r="D26" s="165"/>
      <c r="E26" s="165"/>
      <c r="F26" s="165"/>
      <c r="G26" s="165"/>
      <c r="H26" s="165"/>
      <c r="I26" s="165"/>
      <c r="J26" s="165"/>
      <c r="K26" s="165"/>
      <c r="L26" s="165"/>
      <c r="M26" s="165"/>
      <c r="N26" s="165"/>
      <c r="O26" s="165"/>
    </row>
    <row r="27" spans="1:15" ht="15" x14ac:dyDescent="0.25">
      <c r="A27" s="165"/>
      <c r="B27" s="165"/>
      <c r="C27" s="165"/>
      <c r="D27" s="187"/>
      <c r="E27" s="187"/>
      <c r="F27" s="187"/>
      <c r="G27" s="187"/>
      <c r="H27" s="187"/>
      <c r="I27" s="165"/>
      <c r="J27" s="165"/>
      <c r="K27" s="165"/>
      <c r="L27" s="165"/>
      <c r="M27" s="165"/>
      <c r="N27" s="165"/>
      <c r="O27" s="165"/>
    </row>
  </sheetData>
  <mergeCells count="4">
    <mergeCell ref="D1:G1"/>
    <mergeCell ref="D2:G2"/>
    <mergeCell ref="D3:G3"/>
    <mergeCell ref="A22: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E97DD-7E03-4EB8-AADB-12E4B1A10495}">
  <ds:schemaRefs>
    <ds:schemaRef ds:uri="http://purl.org/dc/elements/1.1/"/>
    <ds:schemaRef ds:uri="http://schemas.microsoft.com/office/2006/documentManagement/types"/>
    <ds:schemaRef ds:uri="http://schemas.openxmlformats.org/package/2006/metadata/core-properties"/>
    <ds:schemaRef ds:uri="http://purl.org/dc/terms/"/>
    <ds:schemaRef ds:uri="a7c7841c-6cc5-4d1c-af52-fbbf47b3c26e"/>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B7C12A1-6792-4236-9E2C-60F4C8CFB551}"/>
</file>

<file path=customXml/itemProps3.xml><?xml version="1.0" encoding="utf-8"?>
<ds:datastoreItem xmlns:ds="http://schemas.openxmlformats.org/officeDocument/2006/customXml" ds:itemID="{B1390F1D-531F-4B90-9876-981EFEAE4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SLC Summary</vt:lpstr>
      <vt:lpstr>SLC Strategic Risk Register</vt:lpstr>
      <vt:lpstr>SLC Board Risk Appetite</vt:lpstr>
      <vt:lpstr>SLC Risk Profile &amp; Scorin</vt:lpstr>
      <vt:lpstr>Nov 24 SLC Summary</vt:lpstr>
      <vt:lpstr>Aug 24 SLC Summary</vt:lpstr>
      <vt:lpstr>_GoBack</vt:lpstr>
      <vt:lpstr>'Nov 24 SLC Summary'!Print_Area</vt:lpstr>
      <vt:lpstr>'SLC Risk Profile &amp; Scorin'!Print_Area</vt:lpstr>
      <vt:lpstr>'SLC Strategic Risk Register'!Print_Area</vt:lpstr>
      <vt:lpstr>'SLC Summary'!Print_Area</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Elaine McKechnie</cp:lastModifiedBy>
  <cp:revision/>
  <dcterms:created xsi:type="dcterms:W3CDTF">2021-04-30T13:50:56Z</dcterms:created>
  <dcterms:modified xsi:type="dcterms:W3CDTF">2025-01-28T16:16:07Z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